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0" documentId="13_ncr:1_{E1766D86-7F5F-44DD-8D0E-D61801D003A4}" xr6:coauthVersionLast="47" xr6:coauthVersionMax="47" xr10:uidLastSave="{00000000-0000-0000-0000-000000000000}"/>
  <bookViews>
    <workbookView xWindow="780" yWindow="780" windowWidth="21090" windowHeight="12660" xr2:uid="{8266C4B7-D9E5-426E-AD8F-F567B0E66647}"/>
  </bookViews>
  <sheets>
    <sheet name="Safety Net Pool" sheetId="1" r:id="rId1"/>
    <sheet name="Critical Access Pool" sheetId="2" r:id="rId2"/>
    <sheet name="Fixed Rate - Volume" sheetId="3" r:id="rId3"/>
    <sheet name="Fixed Rate-Acuity High Medicaid" sheetId="4" r:id="rId4"/>
    <sheet name="Fixed Rate-Acuity Other Acute" sheetId="5" r:id="rId5"/>
  </sheets>
  <definedNames>
    <definedName name="_xlnm.Print_Titles" localSheetId="1">'Critical Access Pool'!$1:$14</definedName>
    <definedName name="_xlnm.Print_Titles" localSheetId="3">'Fixed Rate-Acuity High Medicaid'!$B:$D,'Fixed Rate-Acuity High Medicaid'!$1:$8</definedName>
    <definedName name="_xlnm.Print_Titles" localSheetId="4">'Fixed Rate-Acuity Other Acute'!$B:$D,'Fixed Rate-Acuity Other Acute'!$1:$8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L74" i="5" l="1"/>
  <c r="AK74" i="5"/>
  <c r="AM74" i="5"/>
  <c r="AF74" i="5"/>
  <c r="AE74" i="5"/>
  <c r="Z74" i="5"/>
  <c r="Y74" i="5"/>
  <c r="AA74" i="5" s="1"/>
  <c r="T74" i="5"/>
  <c r="S74" i="5"/>
  <c r="U74" i="5"/>
  <c r="N74" i="5"/>
  <c r="M74" i="5"/>
  <c r="H74" i="5"/>
  <c r="G74" i="5"/>
  <c r="I74" i="5"/>
  <c r="AL73" i="5"/>
  <c r="AK73" i="5"/>
  <c r="AM73" i="5"/>
  <c r="AF73" i="5"/>
  <c r="AE73" i="5"/>
  <c r="AG73" i="5" s="1"/>
  <c r="Z73" i="5"/>
  <c r="Y73" i="5"/>
  <c r="AA73" i="5" s="1"/>
  <c r="T73" i="5"/>
  <c r="S73" i="5"/>
  <c r="N73" i="5"/>
  <c r="M73" i="5"/>
  <c r="O73" i="5" s="1"/>
  <c r="H73" i="5"/>
  <c r="G73" i="5"/>
  <c r="I73" i="5"/>
  <c r="AL72" i="5"/>
  <c r="AK72" i="5"/>
  <c r="AM72" i="5" s="1"/>
  <c r="AF72" i="5"/>
  <c r="AE72" i="5"/>
  <c r="AG72" i="5" s="1"/>
  <c r="Z72" i="5"/>
  <c r="Y72" i="5"/>
  <c r="AA72" i="5" s="1"/>
  <c r="T72" i="5"/>
  <c r="S72" i="5"/>
  <c r="U72" i="5"/>
  <c r="N72" i="5"/>
  <c r="M72" i="5"/>
  <c r="H72" i="5"/>
  <c r="G72" i="5"/>
  <c r="I72" i="5" s="1"/>
  <c r="AL71" i="5"/>
  <c r="AK71" i="5"/>
  <c r="AM71" i="5" s="1"/>
  <c r="AF71" i="5"/>
  <c r="AE71" i="5"/>
  <c r="AG71" i="5" s="1"/>
  <c r="Z71" i="5"/>
  <c r="Y71" i="5"/>
  <c r="AA71" i="5" s="1"/>
  <c r="T71" i="5"/>
  <c r="S71" i="5"/>
  <c r="N71" i="5"/>
  <c r="M71" i="5"/>
  <c r="O71" i="5" s="1"/>
  <c r="H71" i="5"/>
  <c r="G71" i="5"/>
  <c r="I71" i="5" s="1"/>
  <c r="AL70" i="5"/>
  <c r="AK70" i="5"/>
  <c r="AM70" i="5" s="1"/>
  <c r="AF70" i="5"/>
  <c r="AE70" i="5"/>
  <c r="AG70" i="5" s="1"/>
  <c r="Z70" i="5"/>
  <c r="Y70" i="5"/>
  <c r="AA70" i="5" s="1"/>
  <c r="T70" i="5"/>
  <c r="S70" i="5"/>
  <c r="U70" i="5" s="1"/>
  <c r="N70" i="5"/>
  <c r="M70" i="5"/>
  <c r="H70" i="5"/>
  <c r="G70" i="5"/>
  <c r="I70" i="5"/>
  <c r="AL69" i="5"/>
  <c r="AK69" i="5"/>
  <c r="AM69" i="5" s="1"/>
  <c r="AF69" i="5"/>
  <c r="AE69" i="5"/>
  <c r="AG69" i="5" s="1"/>
  <c r="Z69" i="5"/>
  <c r="Y69" i="5"/>
  <c r="AA69" i="5" s="1"/>
  <c r="T69" i="5"/>
  <c r="S69" i="5"/>
  <c r="U69" i="5" s="1"/>
  <c r="N69" i="5"/>
  <c r="M69" i="5"/>
  <c r="H69" i="5"/>
  <c r="G69" i="5"/>
  <c r="AL68" i="5"/>
  <c r="AK68" i="5"/>
  <c r="AM68" i="5" s="1"/>
  <c r="AF68" i="5"/>
  <c r="AE68" i="5"/>
  <c r="AG68" i="5" s="1"/>
  <c r="Z68" i="5"/>
  <c r="Y68" i="5"/>
  <c r="AA68" i="5" s="1"/>
  <c r="T68" i="5"/>
  <c r="S68" i="5"/>
  <c r="U68" i="5" s="1"/>
  <c r="N68" i="5"/>
  <c r="M68" i="5"/>
  <c r="H68" i="5"/>
  <c r="G68" i="5"/>
  <c r="I68" i="5"/>
  <c r="AL67" i="5"/>
  <c r="AK67" i="5"/>
  <c r="AM67" i="5" s="1"/>
  <c r="AF67" i="5"/>
  <c r="AE67" i="5"/>
  <c r="AG67" i="5" s="1"/>
  <c r="Z67" i="5"/>
  <c r="Y67" i="5"/>
  <c r="AA67" i="5" s="1"/>
  <c r="T67" i="5"/>
  <c r="S67" i="5"/>
  <c r="U67" i="5" s="1"/>
  <c r="N67" i="5"/>
  <c r="M67" i="5"/>
  <c r="H67" i="5"/>
  <c r="G67" i="5"/>
  <c r="I67" i="5"/>
  <c r="AL66" i="5"/>
  <c r="AK66" i="5"/>
  <c r="AM66" i="5" s="1"/>
  <c r="AF66" i="5"/>
  <c r="AE66" i="5"/>
  <c r="AG66" i="5" s="1"/>
  <c r="Z66" i="5"/>
  <c r="Y66" i="5"/>
  <c r="AA66" i="5" s="1"/>
  <c r="T66" i="5"/>
  <c r="S66" i="5"/>
  <c r="U66" i="5" s="1"/>
  <c r="N66" i="5"/>
  <c r="M66" i="5"/>
  <c r="H66" i="5"/>
  <c r="G66" i="5"/>
  <c r="I66" i="5"/>
  <c r="AL65" i="5"/>
  <c r="AK65" i="5"/>
  <c r="AM65" i="5" s="1"/>
  <c r="AF65" i="5"/>
  <c r="AE65" i="5"/>
  <c r="AG65" i="5" s="1"/>
  <c r="Z65" i="5"/>
  <c r="Y65" i="5"/>
  <c r="AA65" i="5" s="1"/>
  <c r="T65" i="5"/>
  <c r="S65" i="5"/>
  <c r="U65" i="5" s="1"/>
  <c r="N65" i="5"/>
  <c r="M65" i="5"/>
  <c r="H65" i="5"/>
  <c r="G65" i="5"/>
  <c r="I65" i="5"/>
  <c r="AL64" i="5"/>
  <c r="AK64" i="5"/>
  <c r="AM64" i="5" s="1"/>
  <c r="AF64" i="5"/>
  <c r="AE64" i="5"/>
  <c r="AG64" i="5" s="1"/>
  <c r="Z64" i="5"/>
  <c r="Y64" i="5"/>
  <c r="AA64" i="5" s="1"/>
  <c r="T64" i="5"/>
  <c r="S64" i="5"/>
  <c r="U64" i="5" s="1"/>
  <c r="N64" i="5"/>
  <c r="M64" i="5"/>
  <c r="H64" i="5"/>
  <c r="G64" i="5"/>
  <c r="I64" i="5"/>
  <c r="AL63" i="5"/>
  <c r="AK63" i="5"/>
  <c r="AM63" i="5" s="1"/>
  <c r="AF63" i="5"/>
  <c r="AE63" i="5"/>
  <c r="AG63" i="5" s="1"/>
  <c r="Z63" i="5"/>
  <c r="Y63" i="5"/>
  <c r="AA63" i="5" s="1"/>
  <c r="T63" i="5"/>
  <c r="S63" i="5"/>
  <c r="U63" i="5" s="1"/>
  <c r="N63" i="5"/>
  <c r="M63" i="5"/>
  <c r="H63" i="5"/>
  <c r="G63" i="5"/>
  <c r="I63" i="5"/>
  <c r="AL62" i="5"/>
  <c r="AK62" i="5"/>
  <c r="AM62" i="5" s="1"/>
  <c r="AF62" i="5"/>
  <c r="AE62" i="5"/>
  <c r="AG62" i="5" s="1"/>
  <c r="Z62" i="5"/>
  <c r="Y62" i="5"/>
  <c r="AA62" i="5" s="1"/>
  <c r="T62" i="5"/>
  <c r="S62" i="5"/>
  <c r="U62" i="5" s="1"/>
  <c r="N62" i="5"/>
  <c r="M62" i="5"/>
  <c r="H62" i="5"/>
  <c r="G62" i="5"/>
  <c r="I62" i="5"/>
  <c r="AL61" i="5"/>
  <c r="AK61" i="5"/>
  <c r="AM61" i="5" s="1"/>
  <c r="AF61" i="5"/>
  <c r="AE61" i="5"/>
  <c r="AG61" i="5" s="1"/>
  <c r="Z61" i="5"/>
  <c r="Y61" i="5"/>
  <c r="AA61" i="5" s="1"/>
  <c r="T61" i="5"/>
  <c r="S61" i="5"/>
  <c r="U61" i="5" s="1"/>
  <c r="N61" i="5"/>
  <c r="M61" i="5"/>
  <c r="H61" i="5"/>
  <c r="G61" i="5"/>
  <c r="I61" i="5" s="1"/>
  <c r="AL60" i="5"/>
  <c r="AK60" i="5"/>
  <c r="AM60" i="5" s="1"/>
  <c r="AF60" i="5"/>
  <c r="AE60" i="5"/>
  <c r="AG60" i="5" s="1"/>
  <c r="AA60" i="5"/>
  <c r="Z60" i="5"/>
  <c r="Y60" i="5"/>
  <c r="U60" i="5"/>
  <c r="T60" i="5"/>
  <c r="S60" i="5"/>
  <c r="N60" i="5"/>
  <c r="M60" i="5"/>
  <c r="H60" i="5"/>
  <c r="G60" i="5"/>
  <c r="I60" i="5"/>
  <c r="AM59" i="5"/>
  <c r="AL59" i="5"/>
  <c r="AK59" i="5"/>
  <c r="AF59" i="5"/>
  <c r="AE59" i="5"/>
  <c r="AG59" i="5" s="1"/>
  <c r="Z59" i="5"/>
  <c r="Y59" i="5"/>
  <c r="AA59" i="5" s="1"/>
  <c r="T59" i="5"/>
  <c r="S59" i="5"/>
  <c r="U59" i="5" s="1"/>
  <c r="N59" i="5"/>
  <c r="M59" i="5"/>
  <c r="H59" i="5"/>
  <c r="G59" i="5"/>
  <c r="I59" i="5"/>
  <c r="AM58" i="5"/>
  <c r="AL58" i="5"/>
  <c r="AK58" i="5"/>
  <c r="AF58" i="5"/>
  <c r="AE58" i="5"/>
  <c r="AG58" i="5" s="1"/>
  <c r="Z58" i="5"/>
  <c r="Y58" i="5"/>
  <c r="AA58" i="5" s="1"/>
  <c r="T58" i="5"/>
  <c r="S58" i="5"/>
  <c r="N58" i="5"/>
  <c r="M58" i="5"/>
  <c r="H58" i="5"/>
  <c r="G58" i="5"/>
  <c r="I58" i="5" s="1"/>
  <c r="AL57" i="5"/>
  <c r="AK57" i="5"/>
  <c r="AM57" i="5" s="1"/>
  <c r="AF57" i="5"/>
  <c r="AE57" i="5"/>
  <c r="AG57" i="5" s="1"/>
  <c r="Z57" i="5"/>
  <c r="Y57" i="5"/>
  <c r="AA57" i="5" s="1"/>
  <c r="U57" i="5"/>
  <c r="T57" i="5"/>
  <c r="S57" i="5"/>
  <c r="N57" i="5"/>
  <c r="M57" i="5"/>
  <c r="H57" i="5"/>
  <c r="G57" i="5"/>
  <c r="I57" i="5"/>
  <c r="AM56" i="5"/>
  <c r="AL56" i="5"/>
  <c r="AK56" i="5"/>
  <c r="AF56" i="5"/>
  <c r="AE56" i="5"/>
  <c r="AG56" i="5" s="1"/>
  <c r="Z56" i="5"/>
  <c r="Y56" i="5"/>
  <c r="AA56" i="5" s="1"/>
  <c r="T56" i="5"/>
  <c r="S56" i="5"/>
  <c r="U56" i="5" s="1"/>
  <c r="N56" i="5"/>
  <c r="M56" i="5"/>
  <c r="H56" i="5"/>
  <c r="G56" i="5"/>
  <c r="AM55" i="5"/>
  <c r="AL55" i="5"/>
  <c r="AK55" i="5"/>
  <c r="AF55" i="5"/>
  <c r="AE55" i="5"/>
  <c r="AG55" i="5" s="1"/>
  <c r="Z55" i="5"/>
  <c r="Y55" i="5"/>
  <c r="AA55" i="5" s="1"/>
  <c r="T55" i="5"/>
  <c r="S55" i="5"/>
  <c r="U55" i="5" s="1"/>
  <c r="N55" i="5"/>
  <c r="H55" i="5"/>
  <c r="G55" i="5"/>
  <c r="I55" i="5" s="1"/>
  <c r="AL54" i="5"/>
  <c r="AK54" i="5"/>
  <c r="AM54" i="5" s="1"/>
  <c r="AF54" i="5"/>
  <c r="AE54" i="5"/>
  <c r="AG54" i="5" s="1"/>
  <c r="Z54" i="5"/>
  <c r="Y54" i="5"/>
  <c r="AA54" i="5" s="1"/>
  <c r="T54" i="5"/>
  <c r="S54" i="5"/>
  <c r="U54" i="5" s="1"/>
  <c r="N54" i="5"/>
  <c r="M54" i="5"/>
  <c r="H54" i="5"/>
  <c r="G54" i="5"/>
  <c r="I54" i="5" s="1"/>
  <c r="AL53" i="5"/>
  <c r="AK53" i="5"/>
  <c r="AM53" i="5" s="1"/>
  <c r="AF53" i="5"/>
  <c r="AE53" i="5"/>
  <c r="AG53" i="5" s="1"/>
  <c r="Z53" i="5"/>
  <c r="Y53" i="5"/>
  <c r="AA53" i="5" s="1"/>
  <c r="T53" i="5"/>
  <c r="S53" i="5"/>
  <c r="U53" i="5" s="1"/>
  <c r="N53" i="5"/>
  <c r="M53" i="5"/>
  <c r="H53" i="5"/>
  <c r="G53" i="5"/>
  <c r="I53" i="5"/>
  <c r="AL52" i="5"/>
  <c r="AK52" i="5"/>
  <c r="AM52" i="5" s="1"/>
  <c r="AF52" i="5"/>
  <c r="AE52" i="5"/>
  <c r="AG52" i="5" s="1"/>
  <c r="AA52" i="5"/>
  <c r="Z52" i="5"/>
  <c r="Y52" i="5"/>
  <c r="T52" i="5"/>
  <c r="N52" i="5"/>
  <c r="M52" i="5"/>
  <c r="H52" i="5"/>
  <c r="G52" i="5"/>
  <c r="AL51" i="5"/>
  <c r="AK51" i="5"/>
  <c r="AM51" i="5" s="1"/>
  <c r="AF51" i="5"/>
  <c r="AE51" i="5"/>
  <c r="AG51" i="5" s="1"/>
  <c r="Z51" i="5"/>
  <c r="Y51" i="5"/>
  <c r="AA51" i="5" s="1"/>
  <c r="T51" i="5"/>
  <c r="S51" i="5"/>
  <c r="N51" i="5"/>
  <c r="H51" i="5"/>
  <c r="G51" i="5"/>
  <c r="I51" i="5" s="1"/>
  <c r="AL50" i="5"/>
  <c r="AK50" i="5"/>
  <c r="AM50" i="5" s="1"/>
  <c r="AF50" i="5"/>
  <c r="AE50" i="5"/>
  <c r="AG50" i="5" s="1"/>
  <c r="Z50" i="5"/>
  <c r="Y50" i="5"/>
  <c r="AA50" i="5" s="1"/>
  <c r="T50" i="5"/>
  <c r="S50" i="5"/>
  <c r="N50" i="5"/>
  <c r="M50" i="5"/>
  <c r="H50" i="5"/>
  <c r="G50" i="5"/>
  <c r="I50" i="5" s="1"/>
  <c r="AL49" i="5"/>
  <c r="AK49" i="5"/>
  <c r="AM49" i="5" s="1"/>
  <c r="AF49" i="5"/>
  <c r="AE49" i="5"/>
  <c r="AG49" i="5" s="1"/>
  <c r="Z49" i="5"/>
  <c r="Y49" i="5"/>
  <c r="AA49" i="5" s="1"/>
  <c r="T49" i="5"/>
  <c r="N49" i="5"/>
  <c r="M49" i="5"/>
  <c r="H49" i="5"/>
  <c r="G49" i="5"/>
  <c r="AL48" i="5"/>
  <c r="AK48" i="5"/>
  <c r="AM48" i="5" s="1"/>
  <c r="AF48" i="5"/>
  <c r="AE48" i="5"/>
  <c r="AG48" i="5" s="1"/>
  <c r="Z48" i="5"/>
  <c r="Y48" i="5"/>
  <c r="AA48" i="5" s="1"/>
  <c r="U48" i="5"/>
  <c r="T48" i="5"/>
  <c r="S48" i="5"/>
  <c r="O48" i="5"/>
  <c r="N48" i="5"/>
  <c r="M48" i="5"/>
  <c r="H48" i="5"/>
  <c r="G48" i="5"/>
  <c r="AL47" i="5"/>
  <c r="AK47" i="5"/>
  <c r="AF47" i="5"/>
  <c r="AE47" i="5"/>
  <c r="AG47" i="5" s="1"/>
  <c r="Z47" i="5"/>
  <c r="Y47" i="5"/>
  <c r="AA47" i="5" s="1"/>
  <c r="U47" i="5"/>
  <c r="T47" i="5"/>
  <c r="S47" i="5"/>
  <c r="N47" i="5"/>
  <c r="M47" i="5"/>
  <c r="O47" i="5" s="1"/>
  <c r="H47" i="5"/>
  <c r="G47" i="5"/>
  <c r="AL46" i="5"/>
  <c r="AK46" i="5"/>
  <c r="AM46" i="5" s="1"/>
  <c r="AF46" i="5"/>
  <c r="AE46" i="5"/>
  <c r="AG46" i="5" s="1"/>
  <c r="Z46" i="5"/>
  <c r="Y46" i="5"/>
  <c r="T46" i="5"/>
  <c r="S46" i="5"/>
  <c r="U46" i="5" s="1"/>
  <c r="O46" i="5"/>
  <c r="N46" i="5"/>
  <c r="M46" i="5"/>
  <c r="H46" i="5"/>
  <c r="G46" i="5"/>
  <c r="AL45" i="5"/>
  <c r="AK45" i="5"/>
  <c r="AF45" i="5"/>
  <c r="AE45" i="5"/>
  <c r="AG45" i="5" s="1"/>
  <c r="Z45" i="5"/>
  <c r="Y45" i="5"/>
  <c r="AA45" i="5" s="1"/>
  <c r="T45" i="5"/>
  <c r="S45" i="5"/>
  <c r="U45" i="5" s="1"/>
  <c r="N45" i="5"/>
  <c r="M45" i="5"/>
  <c r="O45" i="5" s="1"/>
  <c r="H45" i="5"/>
  <c r="G45" i="5"/>
  <c r="AL44" i="5"/>
  <c r="AK44" i="5"/>
  <c r="AM44" i="5" s="1"/>
  <c r="AF44" i="5"/>
  <c r="AE44" i="5"/>
  <c r="AG44" i="5" s="1"/>
  <c r="Z44" i="5"/>
  <c r="Y44" i="5"/>
  <c r="U44" i="5"/>
  <c r="T44" i="5"/>
  <c r="S44" i="5"/>
  <c r="N44" i="5"/>
  <c r="M44" i="5"/>
  <c r="O44" i="5" s="1"/>
  <c r="H44" i="5"/>
  <c r="G44" i="5"/>
  <c r="AL43" i="5"/>
  <c r="AK43" i="5"/>
  <c r="AF43" i="5"/>
  <c r="AE43" i="5"/>
  <c r="AG43" i="5" s="1"/>
  <c r="Z43" i="5"/>
  <c r="Y43" i="5"/>
  <c r="AA43" i="5" s="1"/>
  <c r="U43" i="5"/>
  <c r="T43" i="5"/>
  <c r="S43" i="5"/>
  <c r="O43" i="5"/>
  <c r="N43" i="5"/>
  <c r="M43" i="5"/>
  <c r="H43" i="5"/>
  <c r="G43" i="5"/>
  <c r="AL42" i="5"/>
  <c r="AK42" i="5"/>
  <c r="AM42" i="5" s="1"/>
  <c r="AF42" i="5"/>
  <c r="AE42" i="5"/>
  <c r="AG42" i="5" s="1"/>
  <c r="Z42" i="5"/>
  <c r="Y42" i="5"/>
  <c r="T42" i="5"/>
  <c r="S42" i="5"/>
  <c r="U42" i="5" s="1"/>
  <c r="O42" i="5"/>
  <c r="N42" i="5"/>
  <c r="M42" i="5"/>
  <c r="H42" i="5"/>
  <c r="G42" i="5"/>
  <c r="AL41" i="5"/>
  <c r="AK41" i="5"/>
  <c r="AF41" i="5"/>
  <c r="AE41" i="5"/>
  <c r="AG41" i="5" s="1"/>
  <c r="Z41" i="5"/>
  <c r="Y41" i="5"/>
  <c r="AA41" i="5" s="1"/>
  <c r="T41" i="5"/>
  <c r="S41" i="5"/>
  <c r="U41" i="5" s="1"/>
  <c r="N41" i="5"/>
  <c r="M41" i="5"/>
  <c r="O41" i="5" s="1"/>
  <c r="H41" i="5"/>
  <c r="G41" i="5"/>
  <c r="AL40" i="5"/>
  <c r="AK40" i="5"/>
  <c r="AM40" i="5" s="1"/>
  <c r="AF40" i="5"/>
  <c r="AE40" i="5"/>
  <c r="AG40" i="5" s="1"/>
  <c r="Z40" i="5"/>
  <c r="Y40" i="5"/>
  <c r="AA40" i="5" s="1"/>
  <c r="T40" i="5"/>
  <c r="S40" i="5"/>
  <c r="U40" i="5" s="1"/>
  <c r="N40" i="5"/>
  <c r="M40" i="5"/>
  <c r="O40" i="5" s="1"/>
  <c r="H40" i="5"/>
  <c r="G40" i="5"/>
  <c r="AL39" i="5"/>
  <c r="AK39" i="5"/>
  <c r="AM39" i="5" s="1"/>
  <c r="AF39" i="5"/>
  <c r="AE39" i="5"/>
  <c r="AG39" i="5" s="1"/>
  <c r="Z39" i="5"/>
  <c r="Y39" i="5"/>
  <c r="AA39" i="5" s="1"/>
  <c r="T39" i="5"/>
  <c r="S39" i="5"/>
  <c r="U39" i="5" s="1"/>
  <c r="N39" i="5"/>
  <c r="M39" i="5"/>
  <c r="O39" i="5" s="1"/>
  <c r="H39" i="5"/>
  <c r="G39" i="5"/>
  <c r="AL38" i="5"/>
  <c r="AK38" i="5"/>
  <c r="AM38" i="5" s="1"/>
  <c r="AF38" i="5"/>
  <c r="AE38" i="5"/>
  <c r="AG38" i="5" s="1"/>
  <c r="Z38" i="5"/>
  <c r="Y38" i="5"/>
  <c r="AA38" i="5" s="1"/>
  <c r="U38" i="5"/>
  <c r="T38" i="5"/>
  <c r="S38" i="5"/>
  <c r="O38" i="5"/>
  <c r="N38" i="5"/>
  <c r="M38" i="5"/>
  <c r="H38" i="5"/>
  <c r="G38" i="5"/>
  <c r="AL37" i="5"/>
  <c r="AK37" i="5"/>
  <c r="AM37" i="5"/>
  <c r="AF37" i="5"/>
  <c r="AE37" i="5"/>
  <c r="AG37" i="5" s="1"/>
  <c r="Z37" i="5"/>
  <c r="Y37" i="5"/>
  <c r="AA37" i="5" s="1"/>
  <c r="T37" i="5"/>
  <c r="S37" i="5"/>
  <c r="U37" i="5" s="1"/>
  <c r="N37" i="5"/>
  <c r="M37" i="5"/>
  <c r="O37" i="5" s="1"/>
  <c r="H37" i="5"/>
  <c r="G37" i="5"/>
  <c r="AL36" i="5"/>
  <c r="AK36" i="5"/>
  <c r="AM36" i="5" s="1"/>
  <c r="AF36" i="5"/>
  <c r="AE36" i="5"/>
  <c r="AG36" i="5" s="1"/>
  <c r="Z36" i="5"/>
  <c r="Y36" i="5"/>
  <c r="AA36" i="5" s="1"/>
  <c r="T36" i="5"/>
  <c r="S36" i="5"/>
  <c r="U36" i="5" s="1"/>
  <c r="N36" i="5"/>
  <c r="M36" i="5"/>
  <c r="O36" i="5" s="1"/>
  <c r="H36" i="5"/>
  <c r="G36" i="5"/>
  <c r="AL35" i="5"/>
  <c r="AK35" i="5"/>
  <c r="AM35" i="5"/>
  <c r="AF35" i="5"/>
  <c r="AE35" i="5"/>
  <c r="AG35" i="5" s="1"/>
  <c r="Z35" i="5"/>
  <c r="Y35" i="5"/>
  <c r="T35" i="5"/>
  <c r="S35" i="5"/>
  <c r="N35" i="5"/>
  <c r="H35" i="5"/>
  <c r="G35" i="5"/>
  <c r="AL34" i="5"/>
  <c r="AK34" i="5"/>
  <c r="AM34" i="5"/>
  <c r="AF34" i="5"/>
  <c r="AE34" i="5"/>
  <c r="Z34" i="5"/>
  <c r="T34" i="5"/>
  <c r="S34" i="5"/>
  <c r="U34" i="5" s="1"/>
  <c r="N34" i="5"/>
  <c r="H34" i="5"/>
  <c r="G34" i="5"/>
  <c r="I34" i="5" s="1"/>
  <c r="AL33" i="5"/>
  <c r="AK33" i="5"/>
  <c r="AM33" i="5" s="1"/>
  <c r="AF33" i="5"/>
  <c r="Z33" i="5"/>
  <c r="T33" i="5"/>
  <c r="S33" i="5"/>
  <c r="N33" i="5"/>
  <c r="M33" i="5"/>
  <c r="O33" i="5" s="1"/>
  <c r="H33" i="5"/>
  <c r="G33" i="5"/>
  <c r="I33" i="5" s="1"/>
  <c r="AL32" i="5"/>
  <c r="AK32" i="5"/>
  <c r="AM32" i="5" s="1"/>
  <c r="AF32" i="5"/>
  <c r="AE32" i="5"/>
  <c r="Z32" i="5"/>
  <c r="Y32" i="5"/>
  <c r="AA32" i="5" s="1"/>
  <c r="T32" i="5"/>
  <c r="S32" i="5"/>
  <c r="U32" i="5" s="1"/>
  <c r="N32" i="5"/>
  <c r="M32" i="5"/>
  <c r="O32" i="5" s="1"/>
  <c r="H32" i="5"/>
  <c r="G32" i="5"/>
  <c r="I32" i="5" s="1"/>
  <c r="AL31" i="5"/>
  <c r="AK31" i="5"/>
  <c r="AM31" i="5"/>
  <c r="AF31" i="5"/>
  <c r="AE31" i="5"/>
  <c r="Z31" i="5"/>
  <c r="AA31" i="5" s="1"/>
  <c r="Y31" i="5"/>
  <c r="T31" i="5"/>
  <c r="N31" i="5"/>
  <c r="M31" i="5"/>
  <c r="O31" i="5" s="1"/>
  <c r="H31" i="5"/>
  <c r="G31" i="5"/>
  <c r="I31" i="5" s="1"/>
  <c r="AL30" i="5"/>
  <c r="AK30" i="5"/>
  <c r="AM30" i="5" s="1"/>
  <c r="AF30" i="5"/>
  <c r="AE30" i="5"/>
  <c r="Z30" i="5"/>
  <c r="T30" i="5"/>
  <c r="S30" i="5"/>
  <c r="N30" i="5"/>
  <c r="H30" i="5"/>
  <c r="G30" i="5"/>
  <c r="I30" i="5" s="1"/>
  <c r="AL29" i="5"/>
  <c r="AK29" i="5"/>
  <c r="AM29" i="5" s="1"/>
  <c r="AF29" i="5"/>
  <c r="AE29" i="5"/>
  <c r="Z29" i="5"/>
  <c r="Y29" i="5"/>
  <c r="AA29" i="5" s="1"/>
  <c r="T29" i="5"/>
  <c r="S29" i="5"/>
  <c r="N29" i="5"/>
  <c r="H29" i="5"/>
  <c r="G29" i="5"/>
  <c r="AL28" i="5"/>
  <c r="AK28" i="5"/>
  <c r="AF28" i="5"/>
  <c r="AE28" i="5"/>
  <c r="Z28" i="5"/>
  <c r="Y28" i="5"/>
  <c r="T28" i="5"/>
  <c r="S28" i="5"/>
  <c r="N28" i="5"/>
  <c r="M28" i="5"/>
  <c r="H28" i="5"/>
  <c r="G28" i="5"/>
  <c r="I28" i="5" s="1"/>
  <c r="AL27" i="5"/>
  <c r="AK27" i="5"/>
  <c r="AF27" i="5"/>
  <c r="AE27" i="5"/>
  <c r="Z27" i="5"/>
  <c r="Y27" i="5"/>
  <c r="T27" i="5"/>
  <c r="S27" i="5"/>
  <c r="U27" i="5" s="1"/>
  <c r="N27" i="5"/>
  <c r="M27" i="5"/>
  <c r="H27" i="5"/>
  <c r="G27" i="5"/>
  <c r="I27" i="5" s="1"/>
  <c r="AL26" i="5"/>
  <c r="AK26" i="5"/>
  <c r="AM26" i="5"/>
  <c r="AF26" i="5"/>
  <c r="AE26" i="5"/>
  <c r="Z26" i="5"/>
  <c r="T26" i="5"/>
  <c r="S26" i="5"/>
  <c r="N26" i="5"/>
  <c r="H26" i="5"/>
  <c r="G26" i="5"/>
  <c r="AL25" i="5"/>
  <c r="AF25" i="5"/>
  <c r="AE25" i="5"/>
  <c r="Z25" i="5"/>
  <c r="T25" i="5"/>
  <c r="S25" i="5"/>
  <c r="U25" i="5" s="1"/>
  <c r="N25" i="5"/>
  <c r="H25" i="5"/>
  <c r="G25" i="5"/>
  <c r="I25" i="5" s="1"/>
  <c r="AL24" i="5"/>
  <c r="AK24" i="5"/>
  <c r="AM24" i="5" s="1"/>
  <c r="AF24" i="5"/>
  <c r="AE24" i="5"/>
  <c r="Z24" i="5"/>
  <c r="Y24" i="5"/>
  <c r="AA24" i="5" s="1"/>
  <c r="T24" i="5"/>
  <c r="S24" i="5"/>
  <c r="U24" i="5" s="1"/>
  <c r="N24" i="5"/>
  <c r="M24" i="5"/>
  <c r="O24" i="5" s="1"/>
  <c r="H24" i="5"/>
  <c r="G24" i="5"/>
  <c r="I24" i="5" s="1"/>
  <c r="AL23" i="5"/>
  <c r="AK23" i="5"/>
  <c r="AM23" i="5"/>
  <c r="AF23" i="5"/>
  <c r="AE23" i="5"/>
  <c r="Z23" i="5"/>
  <c r="Y23" i="5"/>
  <c r="AA23" i="5" s="1"/>
  <c r="T23" i="5"/>
  <c r="S23" i="5"/>
  <c r="U23" i="5" s="1"/>
  <c r="N23" i="5"/>
  <c r="M23" i="5"/>
  <c r="O23" i="5" s="1"/>
  <c r="H23" i="5"/>
  <c r="G23" i="5"/>
  <c r="I23" i="5" s="1"/>
  <c r="AL22" i="5"/>
  <c r="AF22" i="5"/>
  <c r="AE22" i="5"/>
  <c r="Z22" i="5"/>
  <c r="T22" i="5"/>
  <c r="S22" i="5"/>
  <c r="U22" i="5" s="1"/>
  <c r="N22" i="5"/>
  <c r="H22" i="5"/>
  <c r="G22" i="5"/>
  <c r="I22" i="5" s="1"/>
  <c r="AL21" i="5"/>
  <c r="AF21" i="5"/>
  <c r="AE21" i="5"/>
  <c r="Z21" i="5"/>
  <c r="T21" i="5"/>
  <c r="S21" i="5"/>
  <c r="N21" i="5"/>
  <c r="H21" i="5"/>
  <c r="G21" i="5"/>
  <c r="AL20" i="5"/>
  <c r="AK20" i="5"/>
  <c r="AM20" i="5"/>
  <c r="AF20" i="5"/>
  <c r="AE20" i="5"/>
  <c r="Z20" i="5"/>
  <c r="Y20" i="5"/>
  <c r="AA20" i="5" s="1"/>
  <c r="T20" i="5"/>
  <c r="S20" i="5"/>
  <c r="U20" i="5" s="1"/>
  <c r="O20" i="5"/>
  <c r="N20" i="5"/>
  <c r="M20" i="5"/>
  <c r="H20" i="5"/>
  <c r="G20" i="5"/>
  <c r="I20" i="5" s="1"/>
  <c r="AL19" i="5"/>
  <c r="AF19" i="5"/>
  <c r="AE19" i="5"/>
  <c r="Z19" i="5"/>
  <c r="T19" i="5"/>
  <c r="S19" i="5"/>
  <c r="U19" i="5" s="1"/>
  <c r="N19" i="5"/>
  <c r="M19" i="5"/>
  <c r="H19" i="5"/>
  <c r="G19" i="5"/>
  <c r="I19" i="5" s="1"/>
  <c r="AL18" i="5"/>
  <c r="AK18" i="5"/>
  <c r="AF18" i="5"/>
  <c r="AE18" i="5"/>
  <c r="Z18" i="5"/>
  <c r="Y18" i="5"/>
  <c r="AA18" i="5" s="1"/>
  <c r="T18" i="5"/>
  <c r="S18" i="5"/>
  <c r="U18" i="5" s="1"/>
  <c r="N18" i="5"/>
  <c r="M18" i="5"/>
  <c r="O18" i="5" s="1"/>
  <c r="H18" i="5"/>
  <c r="G18" i="5"/>
  <c r="I18" i="5" s="1"/>
  <c r="AL17" i="5"/>
  <c r="AF17" i="5"/>
  <c r="AE17" i="5"/>
  <c r="Z17" i="5"/>
  <c r="T17" i="5"/>
  <c r="S17" i="5"/>
  <c r="U17" i="5" s="1"/>
  <c r="N17" i="5"/>
  <c r="M17" i="5"/>
  <c r="O17" i="5" s="1"/>
  <c r="H17" i="5"/>
  <c r="G17" i="5"/>
  <c r="I17" i="5" s="1"/>
  <c r="AL16" i="5"/>
  <c r="AK16" i="5"/>
  <c r="AF16" i="5"/>
  <c r="AE16" i="5"/>
  <c r="Z16" i="5"/>
  <c r="Y16" i="5"/>
  <c r="AA16" i="5" s="1"/>
  <c r="T16" i="5"/>
  <c r="S16" i="5"/>
  <c r="U16" i="5" s="1"/>
  <c r="N16" i="5"/>
  <c r="M16" i="5"/>
  <c r="O16" i="5" s="1"/>
  <c r="H16" i="5"/>
  <c r="G16" i="5"/>
  <c r="I16" i="5" s="1"/>
  <c r="AL15" i="5"/>
  <c r="AF15" i="5"/>
  <c r="AE15" i="5"/>
  <c r="Z15" i="5"/>
  <c r="T15" i="5"/>
  <c r="S15" i="5"/>
  <c r="U15" i="5" s="1"/>
  <c r="N15" i="5"/>
  <c r="M15" i="5"/>
  <c r="O15" i="5"/>
  <c r="H15" i="5"/>
  <c r="G15" i="5"/>
  <c r="I15" i="5" s="1"/>
  <c r="AL14" i="5"/>
  <c r="AK14" i="5"/>
  <c r="AF14" i="5"/>
  <c r="AE14" i="5"/>
  <c r="Z14" i="5"/>
  <c r="Y14" i="5"/>
  <c r="AA14" i="5" s="1"/>
  <c r="T14" i="5"/>
  <c r="S14" i="5"/>
  <c r="U14" i="5" s="1"/>
  <c r="N14" i="5"/>
  <c r="M14" i="5"/>
  <c r="O14" i="5" s="1"/>
  <c r="H14" i="5"/>
  <c r="G14" i="5"/>
  <c r="I14" i="5" s="1"/>
  <c r="AL13" i="5"/>
  <c r="AF13" i="5"/>
  <c r="AE13" i="5"/>
  <c r="Z13" i="5"/>
  <c r="T13" i="5"/>
  <c r="S13" i="5"/>
  <c r="U13" i="5" s="1"/>
  <c r="N13" i="5"/>
  <c r="M13" i="5"/>
  <c r="O13" i="5"/>
  <c r="H13" i="5"/>
  <c r="G13" i="5"/>
  <c r="I13" i="5" s="1"/>
  <c r="AL12" i="5"/>
  <c r="AK12" i="5"/>
  <c r="AF12" i="5"/>
  <c r="AE12" i="5"/>
  <c r="Z12" i="5"/>
  <c r="Y12" i="5"/>
  <c r="AA12" i="5" s="1"/>
  <c r="T12" i="5"/>
  <c r="S12" i="5"/>
  <c r="U12" i="5" s="1"/>
  <c r="N12" i="5"/>
  <c r="M12" i="5"/>
  <c r="O12" i="5" s="1"/>
  <c r="H12" i="5"/>
  <c r="G12" i="5"/>
  <c r="I12" i="5" s="1"/>
  <c r="AL11" i="5"/>
  <c r="AF11" i="5"/>
  <c r="AE11" i="5"/>
  <c r="Z11" i="5"/>
  <c r="T11" i="5"/>
  <c r="S11" i="5"/>
  <c r="U11" i="5" s="1"/>
  <c r="N11" i="5"/>
  <c r="M11" i="5"/>
  <c r="O11" i="5" s="1"/>
  <c r="H11" i="5"/>
  <c r="G11" i="5"/>
  <c r="I11" i="5" s="1"/>
  <c r="AL10" i="5"/>
  <c r="AK10" i="5"/>
  <c r="AF10" i="5"/>
  <c r="AE10" i="5"/>
  <c r="Z10" i="5"/>
  <c r="Y10" i="5"/>
  <c r="AA10" i="5" s="1"/>
  <c r="T10" i="5"/>
  <c r="S10" i="5"/>
  <c r="U10" i="5" s="1"/>
  <c r="N10" i="5"/>
  <c r="M10" i="5"/>
  <c r="O10" i="5" s="1"/>
  <c r="H10" i="5"/>
  <c r="G10" i="5"/>
  <c r="I10" i="5" s="1"/>
  <c r="AK9" i="5"/>
  <c r="AM9" i="5" s="1"/>
  <c r="Y9" i="5"/>
  <c r="AA9" i="5" s="1"/>
  <c r="O9" i="5"/>
  <c r="M9" i="5"/>
  <c r="G9" i="5"/>
  <c r="I9" i="5" s="1"/>
  <c r="AL38" i="4"/>
  <c r="AK38" i="4"/>
  <c r="AF38" i="4"/>
  <c r="AE38" i="4"/>
  <c r="AG38" i="4" s="1"/>
  <c r="Z38" i="4"/>
  <c r="Y38" i="4"/>
  <c r="AA38" i="4" s="1"/>
  <c r="T38" i="4"/>
  <c r="S38" i="4"/>
  <c r="U38" i="4" s="1"/>
  <c r="N38" i="4"/>
  <c r="M38" i="4"/>
  <c r="O38" i="4" s="1"/>
  <c r="H38" i="4"/>
  <c r="G38" i="4"/>
  <c r="I38" i="4" s="1"/>
  <c r="AL37" i="4"/>
  <c r="AK37" i="4"/>
  <c r="AM37" i="4" s="1"/>
  <c r="AF37" i="4"/>
  <c r="Z37" i="4"/>
  <c r="Y37" i="4"/>
  <c r="AA37" i="4" s="1"/>
  <c r="T37" i="4"/>
  <c r="S37" i="4"/>
  <c r="N37" i="4"/>
  <c r="M37" i="4"/>
  <c r="O37" i="4" s="1"/>
  <c r="H37" i="4"/>
  <c r="G37" i="4"/>
  <c r="I37" i="4" s="1"/>
  <c r="AL36" i="4"/>
  <c r="AK36" i="4"/>
  <c r="AM36" i="4" s="1"/>
  <c r="AF36" i="4"/>
  <c r="AE36" i="4"/>
  <c r="AG36" i="4" s="1"/>
  <c r="Z36" i="4"/>
  <c r="Y36" i="4"/>
  <c r="AA36" i="4" s="1"/>
  <c r="T36" i="4"/>
  <c r="S36" i="4"/>
  <c r="U36" i="4" s="1"/>
  <c r="N36" i="4"/>
  <c r="M36" i="4"/>
  <c r="H36" i="4"/>
  <c r="AL35" i="4"/>
  <c r="AF35" i="4"/>
  <c r="AE35" i="4"/>
  <c r="Z35" i="4"/>
  <c r="T35" i="4"/>
  <c r="S35" i="4"/>
  <c r="U35" i="4" s="1"/>
  <c r="N35" i="4"/>
  <c r="M35" i="4"/>
  <c r="O35" i="4"/>
  <c r="H35" i="4"/>
  <c r="G35" i="4"/>
  <c r="I35" i="4" s="1"/>
  <c r="AL34" i="4"/>
  <c r="AK34" i="4"/>
  <c r="AM34" i="4" s="1"/>
  <c r="AF34" i="4"/>
  <c r="AE34" i="4"/>
  <c r="AG34" i="4" s="1"/>
  <c r="Z34" i="4"/>
  <c r="Y34" i="4"/>
  <c r="T34" i="4"/>
  <c r="S34" i="4"/>
  <c r="U34" i="4" s="1"/>
  <c r="N34" i="4"/>
  <c r="M34" i="4"/>
  <c r="H34" i="4"/>
  <c r="G34" i="4"/>
  <c r="I34" i="4" s="1"/>
  <c r="AL33" i="4"/>
  <c r="AK33" i="4"/>
  <c r="AM33" i="4" s="1"/>
  <c r="AF33" i="4"/>
  <c r="AE33" i="4"/>
  <c r="AG33" i="4" s="1"/>
  <c r="Z33" i="4"/>
  <c r="Y33" i="4"/>
  <c r="AA33" i="4" s="1"/>
  <c r="T33" i="4"/>
  <c r="S33" i="4"/>
  <c r="U33" i="4" s="1"/>
  <c r="N33" i="4"/>
  <c r="M33" i="4"/>
  <c r="O33" i="4" s="1"/>
  <c r="H33" i="4"/>
  <c r="AL32" i="4"/>
  <c r="AK32" i="4"/>
  <c r="AM32" i="4" s="1"/>
  <c r="AF32" i="4"/>
  <c r="AE32" i="4"/>
  <c r="AG32" i="4" s="1"/>
  <c r="Z32" i="4"/>
  <c r="Y32" i="4"/>
  <c r="T32" i="4"/>
  <c r="N32" i="4"/>
  <c r="M32" i="4"/>
  <c r="O32" i="4" s="1"/>
  <c r="H32" i="4"/>
  <c r="G32" i="4"/>
  <c r="I32" i="4" s="1"/>
  <c r="AL31" i="4"/>
  <c r="AK31" i="4"/>
  <c r="AM31" i="4"/>
  <c r="AF31" i="4"/>
  <c r="AE31" i="4"/>
  <c r="AG31" i="4" s="1"/>
  <c r="Z31" i="4"/>
  <c r="Y31" i="4"/>
  <c r="AA31" i="4" s="1"/>
  <c r="T31" i="4"/>
  <c r="S31" i="4"/>
  <c r="N31" i="4"/>
  <c r="M31" i="4"/>
  <c r="O31" i="4" s="1"/>
  <c r="H31" i="4"/>
  <c r="G31" i="4"/>
  <c r="I31" i="4"/>
  <c r="AL30" i="4"/>
  <c r="AK30" i="4"/>
  <c r="AM30" i="4"/>
  <c r="AF30" i="4"/>
  <c r="Z30" i="4"/>
  <c r="Y30" i="4"/>
  <c r="AA30" i="4" s="1"/>
  <c r="T30" i="4"/>
  <c r="S30" i="4"/>
  <c r="U30" i="4" s="1"/>
  <c r="N30" i="4"/>
  <c r="M30" i="4"/>
  <c r="O30" i="4" s="1"/>
  <c r="H30" i="4"/>
  <c r="G30" i="4"/>
  <c r="I30" i="4" s="1"/>
  <c r="AL29" i="4"/>
  <c r="AK29" i="4"/>
  <c r="AM29" i="4" s="1"/>
  <c r="AF29" i="4"/>
  <c r="AE29" i="4"/>
  <c r="Z29" i="4"/>
  <c r="Y29" i="4"/>
  <c r="AA29" i="4"/>
  <c r="T29" i="4"/>
  <c r="S29" i="4"/>
  <c r="U29" i="4" s="1"/>
  <c r="N29" i="4"/>
  <c r="H29" i="4"/>
  <c r="G29" i="4"/>
  <c r="I29" i="4" s="1"/>
  <c r="AL28" i="4"/>
  <c r="AK28" i="4"/>
  <c r="AM28" i="4" s="1"/>
  <c r="AF28" i="4"/>
  <c r="AE28" i="4"/>
  <c r="AG28" i="4"/>
  <c r="Z28" i="4"/>
  <c r="Y28" i="4"/>
  <c r="AA28" i="4" s="1"/>
  <c r="T28" i="4"/>
  <c r="S28" i="4"/>
  <c r="U28" i="4" s="1"/>
  <c r="N28" i="4"/>
  <c r="M28" i="4"/>
  <c r="H28" i="4"/>
  <c r="G28" i="4"/>
  <c r="I28" i="4" s="1"/>
  <c r="AL27" i="4"/>
  <c r="AK27" i="4"/>
  <c r="AM27" i="4" s="1"/>
  <c r="AF27" i="4"/>
  <c r="AE27" i="4"/>
  <c r="Z27" i="4"/>
  <c r="T27" i="4"/>
  <c r="S27" i="4"/>
  <c r="U27" i="4" s="1"/>
  <c r="N27" i="4"/>
  <c r="M27" i="4"/>
  <c r="H27" i="4"/>
  <c r="G27" i="4"/>
  <c r="AL26" i="4"/>
  <c r="AK26" i="4"/>
  <c r="AM26" i="4" s="1"/>
  <c r="AF26" i="4"/>
  <c r="AE26" i="4"/>
  <c r="Z26" i="4"/>
  <c r="T26" i="4"/>
  <c r="S26" i="4"/>
  <c r="U26" i="4" s="1"/>
  <c r="N26" i="4"/>
  <c r="M26" i="4"/>
  <c r="O26" i="4" s="1"/>
  <c r="H26" i="4"/>
  <c r="G26" i="4"/>
  <c r="AL25" i="4"/>
  <c r="AK25" i="4"/>
  <c r="AF25" i="4"/>
  <c r="AE25" i="4"/>
  <c r="AG25" i="4" s="1"/>
  <c r="Z25" i="4"/>
  <c r="Y25" i="4"/>
  <c r="AA25" i="4"/>
  <c r="T25" i="4"/>
  <c r="S25" i="4"/>
  <c r="U25" i="4" s="1"/>
  <c r="N25" i="4"/>
  <c r="M25" i="4"/>
  <c r="O25" i="4" s="1"/>
  <c r="H25" i="4"/>
  <c r="G25" i="4"/>
  <c r="AL24" i="4"/>
  <c r="AK24" i="4"/>
  <c r="AF24" i="4"/>
  <c r="AE24" i="4"/>
  <c r="AG24" i="4" s="1"/>
  <c r="Z24" i="4"/>
  <c r="Y24" i="4"/>
  <c r="AA24" i="4"/>
  <c r="T24" i="4"/>
  <c r="S24" i="4"/>
  <c r="U24" i="4" s="1"/>
  <c r="N24" i="4"/>
  <c r="H24" i="4"/>
  <c r="G24" i="4"/>
  <c r="I24" i="4" s="1"/>
  <c r="AL23" i="4"/>
  <c r="AK23" i="4"/>
  <c r="AM23" i="4" s="1"/>
  <c r="AF23" i="4"/>
  <c r="AE23" i="4"/>
  <c r="AG23" i="4" s="1"/>
  <c r="Z23" i="4"/>
  <c r="Y23" i="4"/>
  <c r="AA23" i="4"/>
  <c r="T23" i="4"/>
  <c r="S23" i="4"/>
  <c r="N23" i="4"/>
  <c r="M23" i="4"/>
  <c r="O23" i="4" s="1"/>
  <c r="H23" i="4"/>
  <c r="G23" i="4"/>
  <c r="I23" i="4"/>
  <c r="AL22" i="4"/>
  <c r="AK22" i="4"/>
  <c r="AF22" i="4"/>
  <c r="AG22" i="4" s="1"/>
  <c r="AE22" i="4"/>
  <c r="Z22" i="4"/>
  <c r="Y22" i="4"/>
  <c r="AA22" i="4" s="1"/>
  <c r="T22" i="4"/>
  <c r="S22" i="4"/>
  <c r="N22" i="4"/>
  <c r="M22" i="4"/>
  <c r="O22" i="4" s="1"/>
  <c r="H22" i="4"/>
  <c r="G22" i="4"/>
  <c r="I22" i="4"/>
  <c r="AL21" i="4"/>
  <c r="AK21" i="4"/>
  <c r="AF21" i="4"/>
  <c r="AE21" i="4"/>
  <c r="Z21" i="4"/>
  <c r="Y21" i="4"/>
  <c r="AA21" i="4" s="1"/>
  <c r="T21" i="4"/>
  <c r="S21" i="4"/>
  <c r="N21" i="4"/>
  <c r="M21" i="4"/>
  <c r="H21" i="4"/>
  <c r="G21" i="4"/>
  <c r="AL20" i="4"/>
  <c r="AK20" i="4"/>
  <c r="AF20" i="4"/>
  <c r="AE20" i="4"/>
  <c r="Z20" i="4"/>
  <c r="Y20" i="4"/>
  <c r="AA20" i="4" s="1"/>
  <c r="T20" i="4"/>
  <c r="S20" i="4"/>
  <c r="U20" i="4" s="1"/>
  <c r="N20" i="4"/>
  <c r="M20" i="4"/>
  <c r="H20" i="4"/>
  <c r="G20" i="4"/>
  <c r="I20" i="4" s="1"/>
  <c r="AM19" i="4"/>
  <c r="AL19" i="4"/>
  <c r="AK19" i="4"/>
  <c r="AF19" i="4"/>
  <c r="AE19" i="4"/>
  <c r="Z19" i="4"/>
  <c r="Y19" i="4"/>
  <c r="T19" i="4"/>
  <c r="N19" i="4"/>
  <c r="M19" i="4"/>
  <c r="I19" i="4"/>
  <c r="H19" i="4"/>
  <c r="G19" i="4"/>
  <c r="AL18" i="4"/>
  <c r="AK18" i="4"/>
  <c r="AM18" i="4" s="1"/>
  <c r="AF18" i="4"/>
  <c r="AE18" i="4"/>
  <c r="Z18" i="4"/>
  <c r="T18" i="4"/>
  <c r="S18" i="4"/>
  <c r="U18" i="4"/>
  <c r="N18" i="4"/>
  <c r="M18" i="4"/>
  <c r="H18" i="4"/>
  <c r="G18" i="4"/>
  <c r="I18" i="4" s="1"/>
  <c r="AL17" i="4"/>
  <c r="AK17" i="4"/>
  <c r="AM17" i="4" s="1"/>
  <c r="AF17" i="4"/>
  <c r="AE17" i="4"/>
  <c r="AG17" i="4"/>
  <c r="Z17" i="4"/>
  <c r="T17" i="4"/>
  <c r="S17" i="4"/>
  <c r="U17" i="4" s="1"/>
  <c r="N17" i="4"/>
  <c r="H17" i="4"/>
  <c r="G17" i="4"/>
  <c r="AL16" i="4"/>
  <c r="AK16" i="4"/>
  <c r="AM16" i="4" s="1"/>
  <c r="AF16" i="4"/>
  <c r="Z16" i="4"/>
  <c r="Y16" i="4"/>
  <c r="AA16" i="4"/>
  <c r="T16" i="4"/>
  <c r="S16" i="4"/>
  <c r="U16" i="4" s="1"/>
  <c r="N16" i="4"/>
  <c r="M16" i="4"/>
  <c r="O16" i="4" s="1"/>
  <c r="H16" i="4"/>
  <c r="AL15" i="4"/>
  <c r="AF15" i="4"/>
  <c r="AE15" i="4"/>
  <c r="AG15" i="4" s="1"/>
  <c r="Z15" i="4"/>
  <c r="Y15" i="4"/>
  <c r="T15" i="4"/>
  <c r="N15" i="4"/>
  <c r="M15" i="4"/>
  <c r="H15" i="4"/>
  <c r="G15" i="4"/>
  <c r="AL14" i="4"/>
  <c r="AK14" i="4"/>
  <c r="AM14" i="4"/>
  <c r="AF14" i="4"/>
  <c r="AE14" i="4"/>
  <c r="AG14" i="4" s="1"/>
  <c r="Z14" i="4"/>
  <c r="Y14" i="4"/>
  <c r="AA14" i="4" s="1"/>
  <c r="T14" i="4"/>
  <c r="S14" i="4"/>
  <c r="N14" i="4"/>
  <c r="M14" i="4"/>
  <c r="O14" i="4" s="1"/>
  <c r="H14" i="4"/>
  <c r="G14" i="4"/>
  <c r="AL13" i="4"/>
  <c r="AK13" i="4"/>
  <c r="AM13" i="4"/>
  <c r="AF13" i="4"/>
  <c r="AE13" i="4"/>
  <c r="AG13" i="4" s="1"/>
  <c r="Z13" i="4"/>
  <c r="T13" i="4"/>
  <c r="S13" i="4"/>
  <c r="U13" i="4" s="1"/>
  <c r="N13" i="4"/>
  <c r="M13" i="4"/>
  <c r="O13" i="4" s="1"/>
  <c r="H13" i="4"/>
  <c r="G13" i="4"/>
  <c r="AL12" i="4"/>
  <c r="AK12" i="4"/>
  <c r="AF12" i="4"/>
  <c r="Z12" i="4"/>
  <c r="Y12" i="4"/>
  <c r="T12" i="4"/>
  <c r="S12" i="4"/>
  <c r="U12" i="4" s="1"/>
  <c r="N12" i="4"/>
  <c r="M12" i="4"/>
  <c r="O12" i="4" s="1"/>
  <c r="H12" i="4"/>
  <c r="AL11" i="4"/>
  <c r="AK11" i="4"/>
  <c r="AM11" i="4" s="1"/>
  <c r="AF11" i="4"/>
  <c r="AE11" i="4"/>
  <c r="AG11" i="4" s="1"/>
  <c r="Z11" i="4"/>
  <c r="Y11" i="4"/>
  <c r="T11" i="4"/>
  <c r="S11" i="4"/>
  <c r="N11" i="4"/>
  <c r="H11" i="4"/>
  <c r="G11" i="4"/>
  <c r="I11" i="4" s="1"/>
  <c r="AL10" i="4"/>
  <c r="AK10" i="4"/>
  <c r="AM10" i="4"/>
  <c r="AF10" i="4"/>
  <c r="AE10" i="4"/>
  <c r="AG10" i="4" s="1"/>
  <c r="Z10" i="4"/>
  <c r="Y10" i="4"/>
  <c r="AA10" i="4"/>
  <c r="T10" i="4"/>
  <c r="N10" i="4"/>
  <c r="M10" i="4"/>
  <c r="H10" i="4"/>
  <c r="G10" i="4"/>
  <c r="I10" i="4" s="1"/>
  <c r="S9" i="4"/>
  <c r="I35" i="3"/>
  <c r="J35" i="3" s="1"/>
  <c r="F35" i="3"/>
  <c r="G35" i="3" s="1"/>
  <c r="I34" i="3"/>
  <c r="J34" i="3" s="1"/>
  <c r="F34" i="3"/>
  <c r="I33" i="3"/>
  <c r="J33" i="3" s="1"/>
  <c r="F33" i="3"/>
  <c r="I32" i="3"/>
  <c r="J32" i="3" s="1"/>
  <c r="F32" i="3"/>
  <c r="E36" i="3"/>
  <c r="H36" i="3"/>
  <c r="G31" i="3"/>
  <c r="I28" i="3"/>
  <c r="J28" i="3" s="1"/>
  <c r="F28" i="3"/>
  <c r="J27" i="3"/>
  <c r="I27" i="3"/>
  <c r="F27" i="3"/>
  <c r="G27" i="3" s="1"/>
  <c r="K27" i="3" s="1"/>
  <c r="L27" i="3" s="1"/>
  <c r="J26" i="3"/>
  <c r="I26" i="3"/>
  <c r="F26" i="3"/>
  <c r="I25" i="3"/>
  <c r="J25" i="3"/>
  <c r="F25" i="3"/>
  <c r="I24" i="3"/>
  <c r="J24" i="3" s="1"/>
  <c r="F24" i="3"/>
  <c r="I23" i="3"/>
  <c r="J23" i="3"/>
  <c r="F23" i="3"/>
  <c r="G23" i="3" s="1"/>
  <c r="J22" i="3"/>
  <c r="I22" i="3"/>
  <c r="F22" i="3"/>
  <c r="I21" i="3"/>
  <c r="J21" i="3"/>
  <c r="F21" i="3"/>
  <c r="I20" i="3"/>
  <c r="J20" i="3" s="1"/>
  <c r="F20" i="3"/>
  <c r="E29" i="3"/>
  <c r="I19" i="3"/>
  <c r="J19" i="3"/>
  <c r="F19" i="3"/>
  <c r="G19" i="3" s="1"/>
  <c r="K19" i="3" s="1"/>
  <c r="L19" i="3" s="1"/>
  <c r="J18" i="3"/>
  <c r="G18" i="3"/>
  <c r="J16" i="3"/>
  <c r="H16" i="3"/>
  <c r="F15" i="3"/>
  <c r="F14" i="3"/>
  <c r="G14" i="3" s="1"/>
  <c r="K14" i="3" s="1"/>
  <c r="L14" i="3" s="1"/>
  <c r="G13" i="3"/>
  <c r="K13" i="3" s="1"/>
  <c r="L13" i="3" s="1"/>
  <c r="F13" i="3"/>
  <c r="F12" i="3"/>
  <c r="F11" i="3"/>
  <c r="G11" i="3" s="1"/>
  <c r="K11" i="3" s="1"/>
  <c r="L11" i="3" s="1"/>
  <c r="G10" i="3"/>
  <c r="K10" i="3" s="1"/>
  <c r="L10" i="3" s="1"/>
  <c r="E16" i="3"/>
  <c r="E15" i="2"/>
  <c r="H15" i="2"/>
  <c r="I15" i="2" s="1"/>
  <c r="G7" i="2"/>
  <c r="C7" i="2"/>
  <c r="H15" i="1"/>
  <c r="I15" i="1" s="1"/>
  <c r="G7" i="1"/>
  <c r="C7" i="1"/>
  <c r="AM25" i="4" l="1"/>
  <c r="I26" i="4"/>
  <c r="I27" i="4"/>
  <c r="F15" i="2"/>
  <c r="F52" i="2" s="1"/>
  <c r="G52" i="2" s="1"/>
  <c r="J21" i="1"/>
  <c r="J29" i="1"/>
  <c r="I63" i="2"/>
  <c r="J63" i="2" s="1"/>
  <c r="I55" i="2"/>
  <c r="J55" i="2" s="1"/>
  <c r="K55" i="2" s="1"/>
  <c r="L55" i="2" s="1"/>
  <c r="I47" i="2"/>
  <c r="I39" i="2"/>
  <c r="I64" i="2"/>
  <c r="J64" i="2" s="1"/>
  <c r="I65" i="2"/>
  <c r="J65" i="2" s="1"/>
  <c r="I57" i="2"/>
  <c r="J57" i="2" s="1"/>
  <c r="I49" i="2"/>
  <c r="J49" i="2" s="1"/>
  <c r="I41" i="2"/>
  <c r="J41" i="2" s="1"/>
  <c r="I58" i="2"/>
  <c r="J58" i="2" s="1"/>
  <c r="I66" i="2"/>
  <c r="J66" i="2" s="1"/>
  <c r="I60" i="2"/>
  <c r="J60" i="2" s="1"/>
  <c r="K60" i="2" s="1"/>
  <c r="L60" i="2" s="1"/>
  <c r="I52" i="2"/>
  <c r="J52" i="2" s="1"/>
  <c r="I44" i="2"/>
  <c r="J44" i="2" s="1"/>
  <c r="I61" i="2"/>
  <c r="J61" i="2" s="1"/>
  <c r="I54" i="2"/>
  <c r="J54" i="2" s="1"/>
  <c r="I46" i="2"/>
  <c r="J46" i="2" s="1"/>
  <c r="I37" i="2"/>
  <c r="J37" i="2" s="1"/>
  <c r="I33" i="2"/>
  <c r="J33" i="2" s="1"/>
  <c r="I25" i="2"/>
  <c r="J25" i="2" s="1"/>
  <c r="K25" i="2" s="1"/>
  <c r="L25" i="2" s="1"/>
  <c r="I17" i="2"/>
  <c r="I62" i="2"/>
  <c r="J62" i="2" s="1"/>
  <c r="I34" i="2"/>
  <c r="I26" i="2"/>
  <c r="J26" i="2" s="1"/>
  <c r="I18" i="2"/>
  <c r="J18" i="2" s="1"/>
  <c r="K18" i="2" s="1"/>
  <c r="L18" i="2" s="1"/>
  <c r="I38" i="2"/>
  <c r="J38" i="2" s="1"/>
  <c r="I27" i="2"/>
  <c r="J27" i="2" s="1"/>
  <c r="I19" i="2"/>
  <c r="J19" i="2" s="1"/>
  <c r="K19" i="2" s="1"/>
  <c r="L19" i="2" s="1"/>
  <c r="I59" i="2"/>
  <c r="J59" i="2" s="1"/>
  <c r="I35" i="2"/>
  <c r="J35" i="2" s="1"/>
  <c r="I28" i="2"/>
  <c r="J28" i="2" s="1"/>
  <c r="I20" i="2"/>
  <c r="I50" i="2"/>
  <c r="J50" i="2" s="1"/>
  <c r="I29" i="2"/>
  <c r="J29" i="2" s="1"/>
  <c r="I21" i="2"/>
  <c r="I53" i="2"/>
  <c r="I48" i="2"/>
  <c r="J48" i="2" s="1"/>
  <c r="I45" i="2"/>
  <c r="J45" i="2" s="1"/>
  <c r="I42" i="2"/>
  <c r="J42" i="2" s="1"/>
  <c r="I30" i="2"/>
  <c r="J30" i="2" s="1"/>
  <c r="I22" i="2"/>
  <c r="J22" i="2" s="1"/>
  <c r="I51" i="2"/>
  <c r="J51" i="2" s="1"/>
  <c r="I40" i="2"/>
  <c r="J40" i="2" s="1"/>
  <c r="I36" i="2"/>
  <c r="J36" i="2" s="1"/>
  <c r="I31" i="2"/>
  <c r="I23" i="2"/>
  <c r="J23" i="2" s="1"/>
  <c r="I56" i="2"/>
  <c r="J56" i="2" s="1"/>
  <c r="I43" i="2"/>
  <c r="J43" i="2" s="1"/>
  <c r="I32" i="2"/>
  <c r="J32" i="2" s="1"/>
  <c r="I24" i="2"/>
  <c r="I16" i="2"/>
  <c r="J16" i="2" s="1"/>
  <c r="J18" i="1"/>
  <c r="J26" i="1"/>
  <c r="J34" i="1"/>
  <c r="F60" i="2"/>
  <c r="G60" i="2" s="1"/>
  <c r="F44" i="2"/>
  <c r="G44" i="2" s="1"/>
  <c r="F36" i="2"/>
  <c r="G36" i="2" s="1"/>
  <c r="F61" i="2"/>
  <c r="G61" i="2" s="1"/>
  <c r="F62" i="2"/>
  <c r="G62" i="2" s="1"/>
  <c r="F54" i="2"/>
  <c r="G54" i="2" s="1"/>
  <c r="F46" i="2"/>
  <c r="G46" i="2" s="1"/>
  <c r="F38" i="2"/>
  <c r="G38" i="2" s="1"/>
  <c r="F55" i="2"/>
  <c r="G55" i="2" s="1"/>
  <c r="F65" i="2"/>
  <c r="G65" i="2" s="1"/>
  <c r="F57" i="2"/>
  <c r="G57" i="2" s="1"/>
  <c r="F49" i="2"/>
  <c r="G49" i="2" s="1"/>
  <c r="F41" i="2"/>
  <c r="G41" i="2" s="1"/>
  <c r="F66" i="2"/>
  <c r="G66" i="2" s="1"/>
  <c r="F58" i="2"/>
  <c r="G58" i="2" s="1"/>
  <c r="F30" i="2"/>
  <c r="G30" i="2" s="1"/>
  <c r="F22" i="2"/>
  <c r="G22" i="2" s="1"/>
  <c r="F56" i="2"/>
  <c r="G56" i="2" s="1"/>
  <c r="F51" i="2"/>
  <c r="G51" i="2" s="1"/>
  <c r="F40" i="2"/>
  <c r="G40" i="2" s="1"/>
  <c r="F31" i="2"/>
  <c r="G31" i="2" s="1"/>
  <c r="F23" i="2"/>
  <c r="G23" i="2" s="1"/>
  <c r="F37" i="2"/>
  <c r="G37" i="2" s="1"/>
  <c r="F32" i="2"/>
  <c r="G32" i="2" s="1"/>
  <c r="F24" i="2"/>
  <c r="G24" i="2" s="1"/>
  <c r="F16" i="2"/>
  <c r="G16" i="2" s="1"/>
  <c r="F33" i="2"/>
  <c r="G33" i="2" s="1"/>
  <c r="F25" i="2"/>
  <c r="G25" i="2" s="1"/>
  <c r="F17" i="2"/>
  <c r="G17" i="2" s="1"/>
  <c r="F34" i="2"/>
  <c r="G34" i="2" s="1"/>
  <c r="F26" i="2"/>
  <c r="G26" i="2" s="1"/>
  <c r="F18" i="2"/>
  <c r="G18" i="2" s="1"/>
  <c r="F59" i="2"/>
  <c r="G59" i="2" s="1"/>
  <c r="F47" i="2"/>
  <c r="G47" i="2" s="1"/>
  <c r="F27" i="2"/>
  <c r="G27" i="2" s="1"/>
  <c r="F19" i="2"/>
  <c r="G19" i="2" s="1"/>
  <c r="F39" i="2"/>
  <c r="G39" i="2" s="1"/>
  <c r="F35" i="2"/>
  <c r="G35" i="2" s="1"/>
  <c r="F28" i="2"/>
  <c r="G28" i="2" s="1"/>
  <c r="F20" i="2"/>
  <c r="G20" i="2" s="1"/>
  <c r="F53" i="2"/>
  <c r="G53" i="2" s="1"/>
  <c r="F45" i="2"/>
  <c r="G45" i="2" s="1"/>
  <c r="F42" i="2"/>
  <c r="G42" i="2" s="1"/>
  <c r="F21" i="2"/>
  <c r="G21" i="2" s="1"/>
  <c r="I32" i="1"/>
  <c r="J32" i="1" s="1"/>
  <c r="I24" i="1"/>
  <c r="I16" i="1"/>
  <c r="J16" i="1" s="1"/>
  <c r="I17" i="1"/>
  <c r="J17" i="1" s="1"/>
  <c r="I29" i="1"/>
  <c r="I21" i="1"/>
  <c r="I33" i="1"/>
  <c r="J33" i="1" s="1"/>
  <c r="I25" i="1"/>
  <c r="J25" i="1" s="1"/>
  <c r="I20" i="1"/>
  <c r="J20" i="1" s="1"/>
  <c r="I34" i="1"/>
  <c r="I26" i="1"/>
  <c r="I18" i="1"/>
  <c r="I35" i="1"/>
  <c r="J35" i="1" s="1"/>
  <c r="I27" i="1"/>
  <c r="J27" i="1" s="1"/>
  <c r="I19" i="1"/>
  <c r="J19" i="1" s="1"/>
  <c r="I36" i="1"/>
  <c r="J36" i="1" s="1"/>
  <c r="I28" i="1"/>
  <c r="J28" i="1" s="1"/>
  <c r="I37" i="1"/>
  <c r="J37" i="1" s="1"/>
  <c r="I38" i="1"/>
  <c r="J38" i="1" s="1"/>
  <c r="I30" i="1"/>
  <c r="J30" i="1" s="1"/>
  <c r="I22" i="1"/>
  <c r="J22" i="1" s="1"/>
  <c r="I39" i="1"/>
  <c r="J39" i="1" s="1"/>
  <c r="I31" i="1"/>
  <c r="J31" i="1" s="1"/>
  <c r="I23" i="1"/>
  <c r="J23" i="1" s="1"/>
  <c r="J24" i="1"/>
  <c r="J39" i="2"/>
  <c r="K39" i="2" s="1"/>
  <c r="L39" i="2" s="1"/>
  <c r="J47" i="2"/>
  <c r="J31" i="2"/>
  <c r="K31" i="2" s="1"/>
  <c r="L31" i="2" s="1"/>
  <c r="G15" i="3"/>
  <c r="K15" i="3" s="1"/>
  <c r="L15" i="3" s="1"/>
  <c r="J29" i="3"/>
  <c r="J53" i="2"/>
  <c r="K53" i="2" s="1"/>
  <c r="L53" i="2" s="1"/>
  <c r="J21" i="2"/>
  <c r="J20" i="2"/>
  <c r="K20" i="2" s="1"/>
  <c r="L20" i="2" s="1"/>
  <c r="E15" i="1"/>
  <c r="F15" i="1" s="1"/>
  <c r="K23" i="3"/>
  <c r="L23" i="3" s="1"/>
  <c r="J34" i="2"/>
  <c r="K34" i="2" s="1"/>
  <c r="L34" i="2" s="1"/>
  <c r="J17" i="2"/>
  <c r="K17" i="2" s="1"/>
  <c r="L17" i="2" s="1"/>
  <c r="J24" i="2"/>
  <c r="Y9" i="4"/>
  <c r="AA9" i="4" s="1"/>
  <c r="AG16" i="4"/>
  <c r="Y18" i="4"/>
  <c r="AA18" i="4"/>
  <c r="G20" i="3"/>
  <c r="K20" i="3" s="1"/>
  <c r="L20" i="3" s="1"/>
  <c r="G24" i="3"/>
  <c r="K24" i="3" s="1"/>
  <c r="L24" i="3" s="1"/>
  <c r="G28" i="3"/>
  <c r="K28" i="3" s="1"/>
  <c r="L28" i="3" s="1"/>
  <c r="G34" i="3"/>
  <c r="K34" i="3" s="1"/>
  <c r="L34" i="3" s="1"/>
  <c r="M11" i="4"/>
  <c r="O11" i="4" s="1"/>
  <c r="I13" i="4"/>
  <c r="AE16" i="4"/>
  <c r="G9" i="4"/>
  <c r="AE9" i="4"/>
  <c r="AG9" i="4" s="1"/>
  <c r="O10" i="4"/>
  <c r="AE12" i="4"/>
  <c r="AG12" i="4" s="1"/>
  <c r="O15" i="4"/>
  <c r="S19" i="4"/>
  <c r="U19" i="4" s="1"/>
  <c r="O9" i="4"/>
  <c r="O17" i="4"/>
  <c r="G33" i="3"/>
  <c r="K33" i="3" s="1"/>
  <c r="L33" i="3" s="1"/>
  <c r="M9" i="4"/>
  <c r="AK9" i="4"/>
  <c r="AM9" i="4" s="1"/>
  <c r="U11" i="4"/>
  <c r="G12" i="4"/>
  <c r="I12" i="4" s="1"/>
  <c r="Y13" i="4"/>
  <c r="AA13" i="4" s="1"/>
  <c r="AO13" i="4" s="1"/>
  <c r="AP13" i="4" s="1"/>
  <c r="M17" i="4"/>
  <c r="G22" i="3"/>
  <c r="K22" i="3" s="1"/>
  <c r="L22" i="3" s="1"/>
  <c r="G26" i="3"/>
  <c r="K26" i="3" s="1"/>
  <c r="L26" i="3" s="1"/>
  <c r="J31" i="3"/>
  <c r="J36" i="3" s="1"/>
  <c r="U9" i="4"/>
  <c r="AM12" i="4"/>
  <c r="S15" i="4"/>
  <c r="U15" i="4" s="1"/>
  <c r="M24" i="4"/>
  <c r="O24" i="4" s="1"/>
  <c r="K18" i="3"/>
  <c r="L18" i="3" s="1"/>
  <c r="K35" i="3"/>
  <c r="L35" i="3" s="1"/>
  <c r="S10" i="4"/>
  <c r="U10" i="4" s="1"/>
  <c r="AO10" i="4" s="1"/>
  <c r="AP10" i="4" s="1"/>
  <c r="AA12" i="4"/>
  <c r="U14" i="4"/>
  <c r="I15" i="4"/>
  <c r="G12" i="3"/>
  <c r="H29" i="3"/>
  <c r="G21" i="3"/>
  <c r="K21" i="3" s="1"/>
  <c r="L21" i="3" s="1"/>
  <c r="G25" i="3"/>
  <c r="K25" i="3" s="1"/>
  <c r="L25" i="3" s="1"/>
  <c r="G32" i="3"/>
  <c r="AA11" i="4"/>
  <c r="I14" i="4"/>
  <c r="AG19" i="4"/>
  <c r="AM20" i="4"/>
  <c r="O21" i="4"/>
  <c r="AG27" i="4"/>
  <c r="O19" i="5"/>
  <c r="AA30" i="5"/>
  <c r="Y17" i="4"/>
  <c r="AA17" i="4" s="1"/>
  <c r="O20" i="4"/>
  <c r="AM24" i="4"/>
  <c r="AG26" i="4"/>
  <c r="U31" i="5"/>
  <c r="AG20" i="4"/>
  <c r="U21" i="4"/>
  <c r="AG9" i="5"/>
  <c r="AG18" i="4"/>
  <c r="U22" i="4"/>
  <c r="U31" i="4"/>
  <c r="AO31" i="4" s="1"/>
  <c r="AP31" i="4" s="1"/>
  <c r="AA13" i="5"/>
  <c r="AO23" i="5"/>
  <c r="AP23" i="5" s="1"/>
  <c r="AA15" i="4"/>
  <c r="O19" i="4"/>
  <c r="AO32" i="4"/>
  <c r="AP32" i="4" s="1"/>
  <c r="G16" i="4"/>
  <c r="I16" i="4" s="1"/>
  <c r="I21" i="4"/>
  <c r="AG21" i="4"/>
  <c r="Y27" i="4"/>
  <c r="AA27" i="4" s="1"/>
  <c r="AO27" i="4" s="1"/>
  <c r="AP27" i="4" s="1"/>
  <c r="AO28" i="4"/>
  <c r="AP28" i="4" s="1"/>
  <c r="AO9" i="5"/>
  <c r="AM21" i="5"/>
  <c r="O34" i="5"/>
  <c r="AK15" i="4"/>
  <c r="AM15" i="4" s="1"/>
  <c r="I17" i="4"/>
  <c r="O18" i="4"/>
  <c r="AA19" i="4"/>
  <c r="AM21" i="4"/>
  <c r="AM22" i="4"/>
  <c r="U23" i="4"/>
  <c r="AO23" i="4" s="1"/>
  <c r="AP23" i="4" s="1"/>
  <c r="I25" i="4"/>
  <c r="Y26" i="4"/>
  <c r="AA26" i="4" s="1"/>
  <c r="O27" i="4"/>
  <c r="O28" i="4"/>
  <c r="AG29" i="4"/>
  <c r="AG37" i="4"/>
  <c r="AG10" i="5"/>
  <c r="AM10" i="5"/>
  <c r="AG12" i="5"/>
  <c r="AM12" i="5"/>
  <c r="AG14" i="5"/>
  <c r="AM14" i="5"/>
  <c r="AO14" i="5" s="1"/>
  <c r="AP14" i="5" s="1"/>
  <c r="AG16" i="5"/>
  <c r="AM16" i="5"/>
  <c r="AO16" i="5" s="1"/>
  <c r="AP16" i="5" s="1"/>
  <c r="AG18" i="5"/>
  <c r="AM18" i="5"/>
  <c r="AG20" i="5"/>
  <c r="AO20" i="5" s="1"/>
  <c r="AP20" i="5" s="1"/>
  <c r="M21" i="5"/>
  <c r="O21" i="5" s="1"/>
  <c r="Y21" i="5"/>
  <c r="AA21" i="5" s="1"/>
  <c r="AK21" i="5"/>
  <c r="AG26" i="5"/>
  <c r="O27" i="5"/>
  <c r="AA27" i="5"/>
  <c r="AM27" i="5"/>
  <c r="AO27" i="5" s="1"/>
  <c r="AP27" i="5" s="1"/>
  <c r="M29" i="5"/>
  <c r="O29" i="5" s="1"/>
  <c r="AM43" i="5"/>
  <c r="AA44" i="5"/>
  <c r="U50" i="5"/>
  <c r="O34" i="4"/>
  <c r="Y35" i="4"/>
  <c r="AA35" i="4" s="1"/>
  <c r="AE37" i="4"/>
  <c r="Y11" i="5"/>
  <c r="AA11" i="5" s="1"/>
  <c r="Y13" i="5"/>
  <c r="Y15" i="5"/>
  <c r="AA15" i="5" s="1"/>
  <c r="Y17" i="5"/>
  <c r="AA17" i="5" s="1"/>
  <c r="Y19" i="5"/>
  <c r="AA19" i="5" s="1"/>
  <c r="M22" i="5"/>
  <c r="O22" i="5" s="1"/>
  <c r="Y22" i="5"/>
  <c r="AA22" i="5" s="1"/>
  <c r="AK22" i="5"/>
  <c r="AM22" i="5" s="1"/>
  <c r="I26" i="5"/>
  <c r="U26" i="5"/>
  <c r="AG27" i="5"/>
  <c r="O28" i="5"/>
  <c r="AA28" i="5"/>
  <c r="AM28" i="5"/>
  <c r="M30" i="5"/>
  <c r="O30" i="5" s="1"/>
  <c r="Y30" i="5"/>
  <c r="U33" i="5"/>
  <c r="U35" i="5"/>
  <c r="U58" i="5"/>
  <c r="M29" i="4"/>
  <c r="O29" i="4" s="1"/>
  <c r="AE30" i="4"/>
  <c r="AG30" i="4" s="1"/>
  <c r="AO30" i="4" s="1"/>
  <c r="AP30" i="4" s="1"/>
  <c r="S32" i="4"/>
  <c r="U32" i="4" s="1"/>
  <c r="AA34" i="4"/>
  <c r="AK35" i="4"/>
  <c r="AM35" i="4" s="1"/>
  <c r="G36" i="4"/>
  <c r="I36" i="4" s="1"/>
  <c r="AM38" i="4"/>
  <c r="AO38" i="4" s="1"/>
  <c r="AP38" i="4" s="1"/>
  <c r="AK11" i="5"/>
  <c r="AM11" i="5" s="1"/>
  <c r="AK13" i="5"/>
  <c r="AM13" i="5" s="1"/>
  <c r="AK15" i="5"/>
  <c r="AM15" i="5" s="1"/>
  <c r="AK17" i="5"/>
  <c r="AM17" i="5" s="1"/>
  <c r="AK19" i="5"/>
  <c r="AM19" i="5" s="1"/>
  <c r="U28" i="5"/>
  <c r="AG28" i="5"/>
  <c r="AA33" i="5"/>
  <c r="AG21" i="5"/>
  <c r="U29" i="5"/>
  <c r="AG29" i="5"/>
  <c r="AA35" i="5"/>
  <c r="AM45" i="5"/>
  <c r="AA46" i="5"/>
  <c r="AO54" i="5"/>
  <c r="AP54" i="5" s="1"/>
  <c r="AO63" i="5"/>
  <c r="AP63" i="5" s="1"/>
  <c r="AG35" i="4"/>
  <c r="AG11" i="5"/>
  <c r="AG13" i="5"/>
  <c r="AG15" i="5"/>
  <c r="AG17" i="5"/>
  <c r="AG19" i="5"/>
  <c r="I21" i="5"/>
  <c r="U21" i="5"/>
  <c r="AG22" i="5"/>
  <c r="M25" i="5"/>
  <c r="O25" i="5" s="1"/>
  <c r="Y25" i="5"/>
  <c r="AA25" i="5" s="1"/>
  <c r="AK25" i="5"/>
  <c r="AM25" i="5" s="1"/>
  <c r="I29" i="5"/>
  <c r="U30" i="5"/>
  <c r="AG31" i="5"/>
  <c r="M34" i="5"/>
  <c r="Y34" i="5"/>
  <c r="AA34" i="5" s="1"/>
  <c r="AO50" i="5"/>
  <c r="AP50" i="5" s="1"/>
  <c r="AO60" i="5"/>
  <c r="AP60" i="5" s="1"/>
  <c r="AA32" i="4"/>
  <c r="O36" i="4"/>
  <c r="AE9" i="5"/>
  <c r="AG23" i="5"/>
  <c r="M26" i="5"/>
  <c r="O26" i="5" s="1"/>
  <c r="Y26" i="5"/>
  <c r="AA26" i="5" s="1"/>
  <c r="S31" i="5"/>
  <c r="AM41" i="5"/>
  <c r="AO41" i="5" s="1"/>
  <c r="AP41" i="5" s="1"/>
  <c r="AA42" i="5"/>
  <c r="AO42" i="5" s="1"/>
  <c r="AP42" i="5" s="1"/>
  <c r="U51" i="5"/>
  <c r="G33" i="4"/>
  <c r="I33" i="4" s="1"/>
  <c r="AO33" i="4" s="1"/>
  <c r="AP33" i="4" s="1"/>
  <c r="S9" i="5"/>
  <c r="U9" i="5" s="1"/>
  <c r="AG24" i="5"/>
  <c r="AO24" i="5" s="1"/>
  <c r="AP24" i="5" s="1"/>
  <c r="AO62" i="5"/>
  <c r="AP62" i="5" s="1"/>
  <c r="U37" i="4"/>
  <c r="AG25" i="5"/>
  <c r="AE33" i="5"/>
  <c r="AG33" i="5" s="1"/>
  <c r="I35" i="5"/>
  <c r="AO44" i="5"/>
  <c r="AP44" i="5" s="1"/>
  <c r="AM47" i="5"/>
  <c r="Y33" i="5"/>
  <c r="I37" i="5"/>
  <c r="AO37" i="5" s="1"/>
  <c r="AP37" i="5" s="1"/>
  <c r="I39" i="5"/>
  <c r="AO39" i="5" s="1"/>
  <c r="AP39" i="5" s="1"/>
  <c r="I41" i="5"/>
  <c r="I43" i="5"/>
  <c r="I45" i="5"/>
  <c r="I47" i="5"/>
  <c r="I49" i="5"/>
  <c r="S49" i="5"/>
  <c r="U49" i="5" s="1"/>
  <c r="AO49" i="5" s="1"/>
  <c r="AP49" i="5" s="1"/>
  <c r="M51" i="5"/>
  <c r="O51" i="5" s="1"/>
  <c r="O52" i="5"/>
  <c r="I56" i="5"/>
  <c r="O60" i="5"/>
  <c r="O72" i="5"/>
  <c r="AO72" i="5" s="1"/>
  <c r="AP72" i="5" s="1"/>
  <c r="O74" i="5"/>
  <c r="O53" i="5"/>
  <c r="AO53" i="5" s="1"/>
  <c r="AP53" i="5" s="1"/>
  <c r="O61" i="5"/>
  <c r="AO61" i="5" s="1"/>
  <c r="AP61" i="5" s="1"/>
  <c r="AO69" i="5"/>
  <c r="AP69" i="5" s="1"/>
  <c r="AG34" i="5"/>
  <c r="O54" i="5"/>
  <c r="O62" i="5"/>
  <c r="O63" i="5"/>
  <c r="O64" i="5"/>
  <c r="AO64" i="5" s="1"/>
  <c r="AP64" i="5" s="1"/>
  <c r="O65" i="5"/>
  <c r="AO65" i="5" s="1"/>
  <c r="AP65" i="5" s="1"/>
  <c r="O66" i="5"/>
  <c r="AO66" i="5" s="1"/>
  <c r="AP66" i="5" s="1"/>
  <c r="O67" i="5"/>
  <c r="AO67" i="5" s="1"/>
  <c r="AP67" i="5" s="1"/>
  <c r="O68" i="5"/>
  <c r="AO68" i="5" s="1"/>
  <c r="AP68" i="5" s="1"/>
  <c r="O69" i="5"/>
  <c r="AG74" i="5"/>
  <c r="AG32" i="5"/>
  <c r="AO32" i="5" s="1"/>
  <c r="AP32" i="5" s="1"/>
  <c r="M35" i="5"/>
  <c r="O35" i="5" s="1"/>
  <c r="I36" i="5"/>
  <c r="AO36" i="5" s="1"/>
  <c r="AP36" i="5" s="1"/>
  <c r="I38" i="5"/>
  <c r="AO38" i="5" s="1"/>
  <c r="AP38" i="5" s="1"/>
  <c r="I40" i="5"/>
  <c r="AO40" i="5" s="1"/>
  <c r="AP40" i="5" s="1"/>
  <c r="I42" i="5"/>
  <c r="I44" i="5"/>
  <c r="I46" i="5"/>
  <c r="I48" i="5"/>
  <c r="AO48" i="5" s="1"/>
  <c r="AP48" i="5" s="1"/>
  <c r="O49" i="5"/>
  <c r="I52" i="5"/>
  <c r="S52" i="5"/>
  <c r="U52" i="5" s="1"/>
  <c r="AO52" i="5" s="1"/>
  <c r="AP52" i="5" s="1"/>
  <c r="M55" i="5"/>
  <c r="O55" i="5" s="1"/>
  <c r="AO55" i="5" s="1"/>
  <c r="AP55" i="5" s="1"/>
  <c r="O56" i="5"/>
  <c r="AO56" i="5" s="1"/>
  <c r="AP56" i="5" s="1"/>
  <c r="O57" i="5"/>
  <c r="AO57" i="5" s="1"/>
  <c r="AP57" i="5" s="1"/>
  <c r="AG30" i="5"/>
  <c r="O50" i="5"/>
  <c r="O58" i="5"/>
  <c r="I69" i="5"/>
  <c r="O59" i="5"/>
  <c r="AO59" i="5" s="1"/>
  <c r="AP59" i="5" s="1"/>
  <c r="O70" i="5"/>
  <c r="AO70" i="5" s="1"/>
  <c r="AP70" i="5" s="1"/>
  <c r="U71" i="5"/>
  <c r="AO71" i="5" s="1"/>
  <c r="AP71" i="5" s="1"/>
  <c r="U73" i="5"/>
  <c r="AO73" i="5" s="1"/>
  <c r="AP73" i="5" s="1"/>
  <c r="AO18" i="5" l="1"/>
  <c r="AP18" i="5" s="1"/>
  <c r="AO33" i="5"/>
  <c r="AP33" i="5" s="1"/>
  <c r="AO17" i="5"/>
  <c r="AP17" i="5" s="1"/>
  <c r="AO13" i="5"/>
  <c r="AP13" i="5" s="1"/>
  <c r="AO58" i="5"/>
  <c r="AP58" i="5" s="1"/>
  <c r="AO31" i="5"/>
  <c r="AP31" i="5" s="1"/>
  <c r="AO19" i="5"/>
  <c r="AP19" i="5" s="1"/>
  <c r="AO74" i="5"/>
  <c r="AP74" i="5" s="1"/>
  <c r="AO34" i="5"/>
  <c r="AP34" i="5" s="1"/>
  <c r="AO28" i="5"/>
  <c r="AP28" i="5" s="1"/>
  <c r="AO46" i="5"/>
  <c r="AP46" i="5" s="1"/>
  <c r="AO29" i="5"/>
  <c r="AP29" i="5" s="1"/>
  <c r="AO45" i="5"/>
  <c r="AP45" i="5" s="1"/>
  <c r="AO25" i="4"/>
  <c r="AP25" i="4" s="1"/>
  <c r="AO16" i="4"/>
  <c r="AP16" i="4" s="1"/>
  <c r="AO37" i="4"/>
  <c r="AP37" i="4" s="1"/>
  <c r="AO11" i="4"/>
  <c r="AP11" i="4" s="1"/>
  <c r="AO36" i="4"/>
  <c r="AP36" i="4" s="1"/>
  <c r="AO19" i="4"/>
  <c r="AP19" i="4" s="1"/>
  <c r="AO18" i="4"/>
  <c r="AP18" i="4" s="1"/>
  <c r="AO26" i="4"/>
  <c r="AP26" i="4" s="1"/>
  <c r="AO14" i="4"/>
  <c r="AP14" i="4" s="1"/>
  <c r="K31" i="3"/>
  <c r="L31" i="3" s="1"/>
  <c r="K58" i="2"/>
  <c r="L58" i="2" s="1"/>
  <c r="K40" i="2"/>
  <c r="L40" i="2" s="1"/>
  <c r="K27" i="2"/>
  <c r="L27" i="2" s="1"/>
  <c r="K33" i="2"/>
  <c r="L33" i="2" s="1"/>
  <c r="K66" i="2"/>
  <c r="L66" i="2" s="1"/>
  <c r="K28" i="2"/>
  <c r="L28" i="2" s="1"/>
  <c r="F29" i="2"/>
  <c r="G29" i="2" s="1"/>
  <c r="K29" i="2" s="1"/>
  <c r="L29" i="2" s="1"/>
  <c r="F50" i="2"/>
  <c r="G50" i="2" s="1"/>
  <c r="K50" i="2" s="1"/>
  <c r="L50" i="2" s="1"/>
  <c r="F64" i="2"/>
  <c r="G64" i="2" s="1"/>
  <c r="K64" i="2" s="1"/>
  <c r="L64" i="2" s="1"/>
  <c r="F43" i="2"/>
  <c r="G43" i="2" s="1"/>
  <c r="K43" i="2" s="1"/>
  <c r="L43" i="2" s="1"/>
  <c r="F48" i="2"/>
  <c r="G48" i="2" s="1"/>
  <c r="K48" i="2" s="1"/>
  <c r="L48" i="2" s="1"/>
  <c r="F63" i="2"/>
  <c r="G63" i="2" s="1"/>
  <c r="K63" i="2" s="1"/>
  <c r="L63" i="2" s="1"/>
  <c r="K22" i="2"/>
  <c r="L22" i="2" s="1"/>
  <c r="K41" i="2"/>
  <c r="L41" i="2" s="1"/>
  <c r="K52" i="2"/>
  <c r="L52" i="2" s="1"/>
  <c r="K56" i="2"/>
  <c r="L56" i="2" s="1"/>
  <c r="K42" i="2"/>
  <c r="L42" i="2" s="1"/>
  <c r="K61" i="2"/>
  <c r="L61" i="2" s="1"/>
  <c r="K57" i="2"/>
  <c r="L57" i="2" s="1"/>
  <c r="K26" i="2"/>
  <c r="L26" i="2" s="1"/>
  <c r="K21" i="2"/>
  <c r="L21" i="2" s="1"/>
  <c r="K47" i="2"/>
  <c r="L47" i="2" s="1"/>
  <c r="K23" i="2"/>
  <c r="L23" i="2" s="1"/>
  <c r="K45" i="2"/>
  <c r="L45" i="2" s="1"/>
  <c r="K35" i="2"/>
  <c r="L35" i="2" s="1"/>
  <c r="K44" i="2"/>
  <c r="L44" i="2" s="1"/>
  <c r="K65" i="2"/>
  <c r="L65" i="2" s="1"/>
  <c r="AO15" i="5"/>
  <c r="AP15" i="5" s="1"/>
  <c r="K20" i="1"/>
  <c r="L20" i="1" s="1"/>
  <c r="K32" i="3"/>
  <c r="L32" i="3" s="1"/>
  <c r="G36" i="3"/>
  <c r="K36" i="3" s="1"/>
  <c r="L36" i="3" s="1"/>
  <c r="AO30" i="5"/>
  <c r="AP30" i="5" s="1"/>
  <c r="AO35" i="4"/>
  <c r="AP35" i="4" s="1"/>
  <c r="G29" i="3"/>
  <c r="K29" i="3" s="1"/>
  <c r="L29" i="3" s="1"/>
  <c r="K62" i="2"/>
  <c r="L62" i="2" s="1"/>
  <c r="AO34" i="4"/>
  <c r="AP34" i="4" s="1"/>
  <c r="AO22" i="4"/>
  <c r="AP22" i="4" s="1"/>
  <c r="AO25" i="5"/>
  <c r="AP25" i="5" s="1"/>
  <c r="AO24" i="4"/>
  <c r="AP24" i="4" s="1"/>
  <c r="AO29" i="4"/>
  <c r="AP29" i="4" s="1"/>
  <c r="AO21" i="4"/>
  <c r="AP21" i="4" s="1"/>
  <c r="K32" i="2"/>
  <c r="L32" i="2" s="1"/>
  <c r="F37" i="1"/>
  <c r="G37" i="1" s="1"/>
  <c r="K37" i="1" s="1"/>
  <c r="L37" i="1" s="1"/>
  <c r="F26" i="1"/>
  <c r="G26" i="1" s="1"/>
  <c r="K26" i="1" s="1"/>
  <c r="L26" i="1" s="1"/>
  <c r="F38" i="1"/>
  <c r="G38" i="1" s="1"/>
  <c r="K38" i="1" s="1"/>
  <c r="L38" i="1" s="1"/>
  <c r="F30" i="1"/>
  <c r="G30" i="1" s="1"/>
  <c r="K30" i="1" s="1"/>
  <c r="L30" i="1" s="1"/>
  <c r="F22" i="1"/>
  <c r="G22" i="1" s="1"/>
  <c r="F39" i="1"/>
  <c r="G39" i="1" s="1"/>
  <c r="F31" i="1"/>
  <c r="G31" i="1" s="1"/>
  <c r="K31" i="1" s="1"/>
  <c r="L31" i="1" s="1"/>
  <c r="F18" i="1"/>
  <c r="G18" i="1" s="1"/>
  <c r="K18" i="1" s="1"/>
  <c r="L18" i="1" s="1"/>
  <c r="F32" i="1"/>
  <c r="G32" i="1" s="1"/>
  <c r="K32" i="1" s="1"/>
  <c r="L32" i="1" s="1"/>
  <c r="F24" i="1"/>
  <c r="G24" i="1" s="1"/>
  <c r="F16" i="1"/>
  <c r="G16" i="1" s="1"/>
  <c r="F17" i="1"/>
  <c r="G17" i="1" s="1"/>
  <c r="K17" i="1" s="1"/>
  <c r="L17" i="1" s="1"/>
  <c r="F33" i="1"/>
  <c r="G33" i="1" s="1"/>
  <c r="F25" i="1"/>
  <c r="G25" i="1" s="1"/>
  <c r="K25" i="1" s="1"/>
  <c r="L25" i="1" s="1"/>
  <c r="F34" i="1"/>
  <c r="G34" i="1" s="1"/>
  <c r="K34" i="1" s="1"/>
  <c r="L34" i="1" s="1"/>
  <c r="F35" i="1"/>
  <c r="G35" i="1" s="1"/>
  <c r="K35" i="1" s="1"/>
  <c r="L35" i="1" s="1"/>
  <c r="F27" i="1"/>
  <c r="G27" i="1" s="1"/>
  <c r="K27" i="1" s="1"/>
  <c r="L27" i="1" s="1"/>
  <c r="F19" i="1"/>
  <c r="G19" i="1" s="1"/>
  <c r="K19" i="1" s="1"/>
  <c r="L19" i="1" s="1"/>
  <c r="F36" i="1"/>
  <c r="G36" i="1" s="1"/>
  <c r="K36" i="1" s="1"/>
  <c r="L36" i="1" s="1"/>
  <c r="F28" i="1"/>
  <c r="G28" i="1" s="1"/>
  <c r="K28" i="1" s="1"/>
  <c r="L28" i="1" s="1"/>
  <c r="F20" i="1"/>
  <c r="G20" i="1" s="1"/>
  <c r="F29" i="1"/>
  <c r="G29" i="1" s="1"/>
  <c r="K29" i="1" s="1"/>
  <c r="L29" i="1" s="1"/>
  <c r="F21" i="1"/>
  <c r="G21" i="1" s="1"/>
  <c r="K21" i="1" s="1"/>
  <c r="L21" i="1" s="1"/>
  <c r="F23" i="1"/>
  <c r="G23" i="1" s="1"/>
  <c r="K23" i="1"/>
  <c r="L23" i="1" s="1"/>
  <c r="K36" i="2"/>
  <c r="L36" i="2" s="1"/>
  <c r="AO17" i="4"/>
  <c r="AP17" i="4" s="1"/>
  <c r="K24" i="2"/>
  <c r="L24" i="2" s="1"/>
  <c r="K37" i="2"/>
  <c r="L37" i="2" s="1"/>
  <c r="J15" i="2"/>
  <c r="K16" i="2"/>
  <c r="AO35" i="5"/>
  <c r="AP35" i="5" s="1"/>
  <c r="AP9" i="5"/>
  <c r="K33" i="1"/>
  <c r="L33" i="1" s="1"/>
  <c r="AO11" i="5"/>
  <c r="AP11" i="5" s="1"/>
  <c r="AO51" i="5"/>
  <c r="AP51" i="5" s="1"/>
  <c r="AO20" i="4"/>
  <c r="AP20" i="4" s="1"/>
  <c r="K24" i="1"/>
  <c r="L24" i="1" s="1"/>
  <c r="AO26" i="5"/>
  <c r="AP26" i="5" s="1"/>
  <c r="AO21" i="5"/>
  <c r="AP21" i="5" s="1"/>
  <c r="AO12" i="4"/>
  <c r="AP12" i="4" s="1"/>
  <c r="K59" i="2"/>
  <c r="L59" i="2" s="1"/>
  <c r="AO10" i="5"/>
  <c r="AP10" i="5" s="1"/>
  <c r="J15" i="1"/>
  <c r="AO15" i="4"/>
  <c r="AP15" i="4" s="1"/>
  <c r="I9" i="4"/>
  <c r="K39" i="1"/>
  <c r="L39" i="1" s="1"/>
  <c r="K51" i="2"/>
  <c r="L51" i="2" s="1"/>
  <c r="K38" i="2"/>
  <c r="L38" i="2" s="1"/>
  <c r="G16" i="3"/>
  <c r="K16" i="3" s="1"/>
  <c r="L16" i="3" s="1"/>
  <c r="K12" i="3"/>
  <c r="L12" i="3" s="1"/>
  <c r="AO22" i="5"/>
  <c r="AP22" i="5" s="1"/>
  <c r="K30" i="2"/>
  <c r="L30" i="2" s="1"/>
  <c r="K22" i="1"/>
  <c r="L22" i="1" s="1"/>
  <c r="K46" i="2"/>
  <c r="L46" i="2" s="1"/>
  <c r="AO47" i="5"/>
  <c r="AP47" i="5" s="1"/>
  <c r="AO43" i="5"/>
  <c r="AP43" i="5" s="1"/>
  <c r="AO12" i="5"/>
  <c r="AP12" i="5" s="1"/>
  <c r="K54" i="2"/>
  <c r="L54" i="2" s="1"/>
  <c r="K49" i="2"/>
  <c r="L49" i="2" s="1"/>
  <c r="G15" i="2" l="1"/>
  <c r="L16" i="2"/>
  <c r="K15" i="2"/>
  <c r="L15" i="2" s="1"/>
  <c r="G15" i="1"/>
  <c r="AO7" i="5"/>
  <c r="AO5" i="5" s="1"/>
  <c r="K16" i="1"/>
  <c r="AO9" i="4"/>
  <c r="AO7" i="4" l="1"/>
  <c r="AP9" i="4"/>
  <c r="L16" i="1"/>
  <c r="K15" i="1"/>
  <c r="L15" i="1" s="1"/>
</calcChain>
</file>

<file path=xl/sharedStrings.xml><?xml version="1.0" encoding="utf-8"?>
<sst xmlns="http://schemas.openxmlformats.org/spreadsheetml/2006/main" count="534" uniqueCount="243">
  <si>
    <t>Illinois Department of Healthcare and Family Services</t>
  </si>
  <si>
    <t>Directed Payment Calculation:  Safety Net Hospitals</t>
  </si>
  <si>
    <t>Annual IP Pool Amount</t>
  </si>
  <si>
    <t>Annual OP Pool Amount</t>
  </si>
  <si>
    <t>Quarterly IP Pool Amount</t>
  </si>
  <si>
    <t>Quarterly OP Pool Amount</t>
  </si>
  <si>
    <t>Determination Period:  October 1, 2022 - December 30, 2022</t>
  </si>
  <si>
    <t>Data Period:  April 1, 2022 - June 30, 2022</t>
  </si>
  <si>
    <t>Hospital Old ID</t>
  </si>
  <si>
    <t>Hospital Name</t>
  </si>
  <si>
    <t>HFS  Class</t>
  </si>
  <si>
    <t>MCO Days</t>
  </si>
  <si>
    <t>IP Per Day Fixed Pool Value</t>
  </si>
  <si>
    <t>Inpatient Fixed Pool Payment</t>
  </si>
  <si>
    <t>MCO OP Claims</t>
  </si>
  <si>
    <t>OP Per Claim Fixed Pool Value</t>
  </si>
  <si>
    <t>Outpatient Per Claim Fixed Pool Payment</t>
  </si>
  <si>
    <t>Total Directed Payment Qtr Amt</t>
  </si>
  <si>
    <t>Monthly Payment</t>
  </si>
  <si>
    <t>La Rabida Children's Hospital</t>
  </si>
  <si>
    <t>Safety Net</t>
  </si>
  <si>
    <t>Mercyhealth Hosp-Rockton Ave</t>
  </si>
  <si>
    <t>OSF Saint Elizabeth Med Center</t>
  </si>
  <si>
    <t>Humboldt Park Health</t>
  </si>
  <si>
    <t>Touchette Regional Hospital</t>
  </si>
  <si>
    <t>Loretto Hospital</t>
  </si>
  <si>
    <t>Saint Anthony Hospital</t>
  </si>
  <si>
    <t>Thorek Memorial Hospital</t>
  </si>
  <si>
    <t>St Bernard Hosp &amp; Hlth Care Ctr</t>
  </si>
  <si>
    <t>Jackson Park Hospital &amp; Med Ctr</t>
  </si>
  <si>
    <t>South Shore Hospital</t>
  </si>
  <si>
    <t>Methodist Hospital of Chicago</t>
  </si>
  <si>
    <t>Swedish Covenant Hospital</t>
  </si>
  <si>
    <t>Roseland Community Hospital</t>
  </si>
  <si>
    <t>AMITA Adventist MC-GlenOaks</t>
  </si>
  <si>
    <t>Presence Saint Mary Hospital</t>
  </si>
  <si>
    <t>Presence Mercy Medical Center</t>
  </si>
  <si>
    <t>Gateway Regional Medical Center</t>
  </si>
  <si>
    <t>Mount Sinai Hospital</t>
  </si>
  <si>
    <t>Holy Cross Hospital</t>
  </si>
  <si>
    <t>St Mary's Hospital</t>
  </si>
  <si>
    <t>West Suburban Med Ctr</t>
  </si>
  <si>
    <t>Insight Hospital and Medical Center</t>
  </si>
  <si>
    <t>Community First Medical Center</t>
  </si>
  <si>
    <t>Directed Payment Calculation:  Critical Access Hospitals</t>
  </si>
  <si>
    <t>Fayette County Hospital &amp; LTC</t>
  </si>
  <si>
    <t>Critical Access</t>
  </si>
  <si>
    <t>Hardin County General Hospital</t>
  </si>
  <si>
    <t>Franklin Hospital District</t>
  </si>
  <si>
    <t>Ferrell Hospital</t>
  </si>
  <si>
    <t>Memorial Hospital</t>
  </si>
  <si>
    <t>Paris Community Hospital</t>
  </si>
  <si>
    <t>Mason District Hospital</t>
  </si>
  <si>
    <t>Lawrence County Memorial Hosp</t>
  </si>
  <si>
    <t>Hamilton Memorial Hosp District</t>
  </si>
  <si>
    <t>Crawford Memorial Hospital</t>
  </si>
  <si>
    <t>Gibson Area Hosp &amp; Hlth Servcs</t>
  </si>
  <si>
    <t>Thomas H Boyd Memorial Hospital</t>
  </si>
  <si>
    <t>Salem Township Hospital</t>
  </si>
  <si>
    <t>Hammond-Henry Hospital</t>
  </si>
  <si>
    <t>Fairfield Memorial Hospital</t>
  </si>
  <si>
    <t>Carlinville Area Hospital</t>
  </si>
  <si>
    <t>Rochelle Community Hospital</t>
  </si>
  <si>
    <t>Pana Community Hospital</t>
  </si>
  <si>
    <t>Hillsboro Area Hospital</t>
  </si>
  <si>
    <t>Marshall Browning Hospital</t>
  </si>
  <si>
    <t>Clay County Hospital</t>
  </si>
  <si>
    <t>Massac Memorial Hospital</t>
  </si>
  <si>
    <t>Sparta Community Hospital</t>
  </si>
  <si>
    <t>Pinckneyville Community Hosp</t>
  </si>
  <si>
    <t>Warner Hospital &amp; Health Srvcs</t>
  </si>
  <si>
    <t>Wabash General Hospital</t>
  </si>
  <si>
    <t>Kirby Medical Center</t>
  </si>
  <si>
    <t xml:space="preserve">OSF St. Claire - Perry Memorial </t>
  </si>
  <si>
    <t>Sarah D Culbertson Mem Hosp</t>
  </si>
  <si>
    <t>Morrison Community Hospital</t>
  </si>
  <si>
    <t>Washington County Hospital</t>
  </si>
  <si>
    <t>Hopedale Medical Complex</t>
  </si>
  <si>
    <t>Midwest Medical Center</t>
  </si>
  <si>
    <t>Advocate Eureka Hospital</t>
  </si>
  <si>
    <t>Community Hospital of Staunton</t>
  </si>
  <si>
    <t>Illini Community Hospital</t>
  </si>
  <si>
    <t>Genesis Medical Center</t>
  </si>
  <si>
    <t>HSHS St Francis Hospital</t>
  </si>
  <si>
    <t>HSHS St Joseph's Hospital</t>
  </si>
  <si>
    <t>Abraham Lincoln Memorial Hosp</t>
  </si>
  <si>
    <t>Taylorville Memorial Hospital</t>
  </si>
  <si>
    <t>Mercyhealth Hosp-Harvard Campus</t>
  </si>
  <si>
    <t>NW Med Valley West Hospital</t>
  </si>
  <si>
    <t>OSF Saint Luke Medical Center</t>
  </si>
  <si>
    <t>OSF Holy Family Medical Center</t>
  </si>
  <si>
    <t>OSF Saint Paul Medical Center</t>
  </si>
  <si>
    <t>Union County Hospital</t>
  </si>
  <si>
    <t>Red Bud Regional Hospital</t>
  </si>
  <si>
    <t>St Joseph Memorial Hospital</t>
  </si>
  <si>
    <t>Carle Hoopeston Region Hlth Ctr</t>
  </si>
  <si>
    <t>Directed Payment Calculation:  LTAC, Psych, Rehab Hospitals Hospitals</t>
  </si>
  <si>
    <t>IP Days</t>
  </si>
  <si>
    <t>IP Rate</t>
  </si>
  <si>
    <t>IP Directed Payment</t>
  </si>
  <si>
    <t>OP Claims</t>
  </si>
  <si>
    <t>OP Rate</t>
  </si>
  <si>
    <t>OP Directed Payment</t>
  </si>
  <si>
    <t>Total Directed Payment</t>
  </si>
  <si>
    <t>RML Specialty Hospital</t>
  </si>
  <si>
    <t>LTAC</t>
  </si>
  <si>
    <t>Kindred Hosp Chicago Northlake</t>
  </si>
  <si>
    <t>Kindred Chicago Central Hosp</t>
  </si>
  <si>
    <t>Kindred Hospital Sycamore</t>
  </si>
  <si>
    <t>Kindred Hospital Peoria</t>
  </si>
  <si>
    <t>Presence Holy Family Med Center</t>
  </si>
  <si>
    <t>LTAC Totals</t>
  </si>
  <si>
    <t>AMITA Hlth Alexian Bros BH Hosp</t>
  </si>
  <si>
    <t>Psych FS</t>
  </si>
  <si>
    <t>Linden Oaks Behavioral Health</t>
  </si>
  <si>
    <t>Lake Behavioral Health</t>
  </si>
  <si>
    <t>Garfield Park Behavioral Hosp</t>
  </si>
  <si>
    <t>Hartgrove Behavioral Health Sys</t>
  </si>
  <si>
    <t>Streamwood Behavioral Hcare Sys</t>
  </si>
  <si>
    <t>Riveredge Hospital</t>
  </si>
  <si>
    <t>Lincoln Prairie Beh Health Ctr</t>
  </si>
  <si>
    <t>The Pavilion</t>
  </si>
  <si>
    <t>Chicago Behavioral Hospital</t>
  </si>
  <si>
    <t>Silver Oaks Behavioral Hospital</t>
  </si>
  <si>
    <t>Freestanding Psych Totals</t>
  </si>
  <si>
    <t>Shirley Ryan Ability Lab</t>
  </si>
  <si>
    <t>Rehab FS</t>
  </si>
  <si>
    <t>Van Matre HealthSouth Rehb Hsp</t>
  </si>
  <si>
    <t>NW Med Marianjoy Rehab Hospital</t>
  </si>
  <si>
    <t>Schwab Rehabilitation Hospital</t>
  </si>
  <si>
    <t>Anderson Rehabiliation Hospital</t>
  </si>
  <si>
    <t>Freestanding Rehab Totals</t>
  </si>
  <si>
    <t>Directed Payment Calculation:  High Medicaid Hospitals</t>
  </si>
  <si>
    <t>COS 020</t>
  </si>
  <si>
    <t>COS 021</t>
  </si>
  <si>
    <t>COS 022</t>
  </si>
  <si>
    <t>COS 024</t>
  </si>
  <si>
    <t>COS 027/028</t>
  </si>
  <si>
    <t>COS 029</t>
  </si>
  <si>
    <t>HFS Conf. Class</t>
  </si>
  <si>
    <t>Admits</t>
  </si>
  <si>
    <t>Relative Weight</t>
  </si>
  <si>
    <t>Case Mix</t>
  </si>
  <si>
    <t>Rate</t>
  </si>
  <si>
    <t>Directed Payment</t>
  </si>
  <si>
    <t>EAGPs</t>
  </si>
  <si>
    <t>Total Qtr Directed Payments</t>
  </si>
  <si>
    <t>Advocate Christ Medical Center</t>
  </si>
  <si>
    <t>Advocate Illinois Masonic MC</t>
  </si>
  <si>
    <t>High Medicaid</t>
  </si>
  <si>
    <t>Advocate Trinity Hospital</t>
  </si>
  <si>
    <t>Ann &amp; Robert H Lurie Child Hosp</t>
  </si>
  <si>
    <t>Carle Foundation Hospital</t>
  </si>
  <si>
    <t>Graham Hospital</t>
  </si>
  <si>
    <t>Harrisburg Medical Center</t>
  </si>
  <si>
    <t>Heartland Regional Medical Ctr</t>
  </si>
  <si>
    <t>HSHS St John's Hospital</t>
  </si>
  <si>
    <t>MacNeal Hospital</t>
  </si>
  <si>
    <t>Memorial Hosp of Carbondale</t>
  </si>
  <si>
    <t>Northwestern Memorial Hospital</t>
  </si>
  <si>
    <t>OSF Saint Francis Medical Ctr</t>
  </si>
  <si>
    <t>OSF Saint James-J W Albrecht MC</t>
  </si>
  <si>
    <t>OSF St Anthony's Health Center</t>
  </si>
  <si>
    <t>Presence Saint Francis Hospital</t>
  </si>
  <si>
    <t>Presence St Mary's Hospital</t>
  </si>
  <si>
    <t>OSF Sacred Heart Medical Center</t>
  </si>
  <si>
    <t>Carle Richland Memorial Hospital</t>
  </si>
  <si>
    <t>Riverside Medical Center</t>
  </si>
  <si>
    <t>Rush University Medical Center</t>
  </si>
  <si>
    <t>Sarah Bush Lincoln Health Ctr</t>
  </si>
  <si>
    <t>SwedishAmerican Hospital</t>
  </si>
  <si>
    <t>UnityPoint Health - Methodist</t>
  </si>
  <si>
    <t>University of Chicago Medicine</t>
  </si>
  <si>
    <t>Vista Medical Center East</t>
  </si>
  <si>
    <t>Weiss Memorial Hosp</t>
  </si>
  <si>
    <t>Franciscan Health St. James</t>
  </si>
  <si>
    <t>Ingalls Memorial Hospital</t>
  </si>
  <si>
    <t>OSF St Mary Medical Center</t>
  </si>
  <si>
    <t>Directed Payment Calculation:  Other Acute Hospitals</t>
  </si>
  <si>
    <t>Advocate BroMenn Medical Center</t>
  </si>
  <si>
    <t>Other Acute</t>
  </si>
  <si>
    <t>Advocate Condell Medical Center</t>
  </si>
  <si>
    <t>Advocate Good Samaritan Hosp</t>
  </si>
  <si>
    <t>Advocate Good Shepherd Hospital</t>
  </si>
  <si>
    <t>Advocate Lutheran General Hosp</t>
  </si>
  <si>
    <t>Advocate Sherman Hospital</t>
  </si>
  <si>
    <t>Advocate South Suburban Hosp</t>
  </si>
  <si>
    <t>Alton Memorial Hospital</t>
  </si>
  <si>
    <t>AMITA Adventist MC-Bolingbrook</t>
  </si>
  <si>
    <t>AMITA Adventist MC-Hinsdale</t>
  </si>
  <si>
    <t>AMITA Adventist MC-La Grange</t>
  </si>
  <si>
    <t>AMITA Hlth Alexian Bros Med Ctr</t>
  </si>
  <si>
    <t>AMITA Hlth St Alexius Med Ctr</t>
  </si>
  <si>
    <t>Anderson Hospital</t>
  </si>
  <si>
    <t>Blessing Hospital</t>
  </si>
  <si>
    <t>Centegra Hospital-McHenry</t>
  </si>
  <si>
    <t>CGH Medical Center</t>
  </si>
  <si>
    <t>Crossroads Community Hospital</t>
  </si>
  <si>
    <t>Decatur Memorial Hospital</t>
  </si>
  <si>
    <t>Edward Hospital</t>
  </si>
  <si>
    <t>Elmhurst Hospital</t>
  </si>
  <si>
    <t>FHN Memorial Hospital</t>
  </si>
  <si>
    <t>Genesis Medical Center, Silvis</t>
  </si>
  <si>
    <t>Good Samaritan Region Hlth Ctr</t>
  </si>
  <si>
    <t>Gottlieb Memorial Hosp</t>
  </si>
  <si>
    <t>Herrin Hospital</t>
  </si>
  <si>
    <t>HSHS Holy Family Hospital</t>
  </si>
  <si>
    <t>HSHS St Mary's Hospital</t>
  </si>
  <si>
    <t>HSHS St Anthony's Memorial Hosp</t>
  </si>
  <si>
    <t>HSHS St Elizabeth's Hospital</t>
  </si>
  <si>
    <t>Illinois Valley Community Hosp</t>
  </si>
  <si>
    <t>Jersey Community Hospital</t>
  </si>
  <si>
    <t>Katherine Shaw Bethea Hospital</t>
  </si>
  <si>
    <t>OSF Little Co of Mary</t>
  </si>
  <si>
    <t>Loyola University Med Center</t>
  </si>
  <si>
    <t>McDonough District Hospital</t>
  </si>
  <si>
    <t>Memorial Medical Center</t>
  </si>
  <si>
    <t>Midwestern Regional Med Ctr</t>
  </si>
  <si>
    <t>Morris Hospital &amp; Hlthcare Ctrs</t>
  </si>
  <si>
    <t>Evanston Hospital</t>
  </si>
  <si>
    <t>Northwest Community Hospital</t>
  </si>
  <si>
    <t>NW Med Central DuPage Hospital</t>
  </si>
  <si>
    <t>NW Med Delnor Hospital</t>
  </si>
  <si>
    <t>NW Med Kishwaukee Hospital</t>
  </si>
  <si>
    <t>NW Med Lake Forest Hospital</t>
  </si>
  <si>
    <t>OSF Heart of Mary</t>
  </si>
  <si>
    <t>OSF Saint Anthony Medical Ctr</t>
  </si>
  <si>
    <t>OSF St Joseph Medical Center</t>
  </si>
  <si>
    <t>Palos Community Hospital</t>
  </si>
  <si>
    <t>Passavant Area Hospital</t>
  </si>
  <si>
    <t>Presence Resurrection Med Ctr</t>
  </si>
  <si>
    <t>Presence Saint Joseph Hospital</t>
  </si>
  <si>
    <t>Presence Saint Joseph Med Ctr</t>
  </si>
  <si>
    <t>Rush Oak Park Hospital</t>
  </si>
  <si>
    <t>Rush-Copley Medical Center</t>
  </si>
  <si>
    <t>Shriners Hosps for Chld-Chicago</t>
  </si>
  <si>
    <t>Silver Cross Hospital</t>
  </si>
  <si>
    <t>St Margaret's Health</t>
  </si>
  <si>
    <t>UnityPoint Health - Proctor</t>
  </si>
  <si>
    <t>UnityPoint Health - Trinity</t>
  </si>
  <si>
    <t>HSHS Good Shepherd Hospital</t>
  </si>
  <si>
    <t>Iroquois Mem Hosp &amp; Res Home</t>
  </si>
  <si>
    <t>UnityPoint Health - Pekin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</si>
</sst>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"/>
    <numFmt numFmtId="167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70">
    <xf numFmtId="0" fontId="0" fillId="0" borderId="0" xfId="0"/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0" fillId="0" borderId="3" xfId="0" applyBorder="1"/>
    <xf numFmtId="5" fontId="4" fillId="0" borderId="4" xfId="0" applyNumberFormat="1" applyFont="1" applyBorder="1"/>
    <xf numFmtId="5" fontId="4" fillId="0" borderId="0" xfId="0" applyNumberFormat="1" applyFont="1"/>
    <xf numFmtId="5" fontId="4" fillId="0" borderId="0" xfId="1" applyNumberFormat="1" applyFont="1" applyBorder="1"/>
    <xf numFmtId="5" fontId="0" fillId="0" borderId="5" xfId="0" applyNumberFormat="1" applyBorder="1"/>
    <xf numFmtId="0" fontId="4" fillId="0" borderId="4" xfId="0" applyFont="1" applyBorder="1"/>
    <xf numFmtId="0" fontId="0" fillId="0" borderId="5" xfId="0" applyBorder="1"/>
    <xf numFmtId="164" fontId="4" fillId="0" borderId="6" xfId="2" applyNumberFormat="1" applyFont="1" applyBorder="1" applyAlignment="1">
      <alignment horizontal="center"/>
    </xf>
    <xf numFmtId="0" fontId="4" fillId="0" borderId="7" xfId="0" applyFont="1" applyBorder="1"/>
    <xf numFmtId="164" fontId="4" fillId="0" borderId="7" xfId="2" applyNumberFormat="1" applyFont="1" applyBorder="1"/>
    <xf numFmtId="0" fontId="0" fillId="0" borderId="8" xfId="0" applyBorder="1"/>
    <xf numFmtId="164" fontId="0" fillId="0" borderId="0" xfId="0" applyNumberFormat="1"/>
    <xf numFmtId="44" fontId="0" fillId="0" borderId="0" xfId="0" applyNumberFormat="1"/>
    <xf numFmtId="0" fontId="0" fillId="0" borderId="0" xfId="0" applyAlignment="1">
      <alignment wrapText="1"/>
    </xf>
    <xf numFmtId="0" fontId="7" fillId="2" borderId="9" xfId="3" applyFont="1" applyFill="1" applyBorder="1" applyAlignment="1">
      <alignment horizontal="center" wrapText="1"/>
    </xf>
    <xf numFmtId="165" fontId="7" fillId="2" borderId="9" xfId="1" applyNumberFormat="1" applyFont="1" applyFill="1" applyBorder="1" applyAlignment="1">
      <alignment horizontal="center" wrapText="1"/>
    </xf>
    <xf numFmtId="0" fontId="7" fillId="2" borderId="0" xfId="3" applyFont="1" applyFill="1" applyAlignment="1">
      <alignment horizontal="center" wrapText="1"/>
    </xf>
    <xf numFmtId="165" fontId="7" fillId="2" borderId="0" xfId="1" applyNumberFormat="1" applyFont="1" applyFill="1" applyBorder="1" applyAlignment="1">
      <alignment horizontal="center" wrapText="1"/>
    </xf>
    <xf numFmtId="44" fontId="7" fillId="2" borderId="0" xfId="2" applyFont="1" applyFill="1" applyBorder="1" applyAlignment="1">
      <alignment horizontal="center" wrapText="1"/>
    </xf>
    <xf numFmtId="164" fontId="7" fillId="2" borderId="0" xfId="2" applyNumberFormat="1" applyFont="1" applyFill="1" applyBorder="1" applyAlignment="1">
      <alignment horizontal="center" wrapText="1"/>
    </xf>
    <xf numFmtId="0" fontId="8" fillId="0" borderId="0" xfId="3" applyFont="1" applyAlignment="1">
      <alignment horizontal="center"/>
    </xf>
    <xf numFmtId="0" fontId="8" fillId="0" borderId="0" xfId="3" applyFont="1"/>
    <xf numFmtId="165" fontId="0" fillId="0" borderId="0" xfId="1" applyNumberFormat="1" applyFont="1"/>
    <xf numFmtId="44" fontId="0" fillId="0" borderId="0" xfId="2" applyFont="1"/>
    <xf numFmtId="164" fontId="0" fillId="0" borderId="0" xfId="2" applyNumberFormat="1" applyFont="1"/>
    <xf numFmtId="164" fontId="0" fillId="0" borderId="0" xfId="0" applyNumberFormat="1" applyAlignment="1">
      <alignment wrapText="1"/>
    </xf>
    <xf numFmtId="164" fontId="4" fillId="0" borderId="4" xfId="2" applyNumberFormat="1" applyFont="1" applyBorder="1"/>
    <xf numFmtId="164" fontId="4" fillId="0" borderId="0" xfId="2" applyNumberFormat="1" applyFont="1" applyBorder="1"/>
    <xf numFmtId="165" fontId="4" fillId="0" borderId="4" xfId="1" applyNumberFormat="1" applyFont="1" applyBorder="1" applyAlignment="1">
      <alignment horizontal="center"/>
    </xf>
    <xf numFmtId="165" fontId="4" fillId="0" borderId="0" xfId="1" applyNumberFormat="1" applyFont="1" applyBorder="1"/>
    <xf numFmtId="164" fontId="4" fillId="0" borderId="6" xfId="2" applyNumberFormat="1" applyFont="1" applyBorder="1"/>
    <xf numFmtId="165" fontId="0" fillId="0" borderId="0" xfId="0" applyNumberFormat="1" applyAlignment="1">
      <alignment horizontal="center"/>
    </xf>
    <xf numFmtId="165" fontId="0" fillId="0" borderId="0" xfId="0" applyNumberFormat="1"/>
    <xf numFmtId="43" fontId="0" fillId="0" borderId="0" xfId="0" applyNumberFormat="1"/>
    <xf numFmtId="164" fontId="4" fillId="0" borderId="0" xfId="2" applyNumberFormat="1" applyFont="1"/>
    <xf numFmtId="0" fontId="0" fillId="0" borderId="0" xfId="0" applyAlignment="1">
      <alignment horizontal="center"/>
    </xf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165" fontId="4" fillId="0" borderId="10" xfId="1" applyNumberFormat="1" applyFont="1" applyBorder="1"/>
    <xf numFmtId="164" fontId="4" fillId="0" borderId="10" xfId="2" applyNumberFormat="1" applyFont="1" applyBorder="1"/>
    <xf numFmtId="165" fontId="4" fillId="0" borderId="10" xfId="0" applyNumberFormat="1" applyFont="1" applyBorder="1"/>
    <xf numFmtId="164" fontId="4" fillId="0" borderId="10" xfId="0" applyNumberFormat="1" applyFont="1" applyBorder="1"/>
    <xf numFmtId="7" fontId="0" fillId="0" borderId="0" xfId="2" applyNumberFormat="1" applyFont="1" applyBorder="1"/>
    <xf numFmtId="7" fontId="0" fillId="0" borderId="0" xfId="0" applyNumberFormat="1"/>
    <xf numFmtId="44" fontId="0" fillId="0" borderId="0" xfId="2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165" fontId="5" fillId="0" borderId="0" xfId="1" applyNumberFormat="1" applyFont="1"/>
    <xf numFmtId="0" fontId="5" fillId="0" borderId="0" xfId="0" applyFont="1"/>
    <xf numFmtId="44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0" fontId="4" fillId="0" borderId="0" xfId="0" applyFont="1" applyAlignment="1">
      <alignment horizontal="center"/>
    </xf>
    <xf numFmtId="0" fontId="4" fillId="0" borderId="11" xfId="0" applyFont="1" applyBorder="1" applyAlignment="1">
      <alignment horizontal="center"/>
    </xf>
    <xf numFmtId="164" fontId="2" fillId="0" borderId="0" xfId="0" applyNumberFormat="1" applyFont="1"/>
    <xf numFmtId="0" fontId="7" fillId="0" borderId="9" xfId="3" applyFont="1" applyBorder="1" applyAlignment="1">
      <alignment horizontal="center" wrapText="1"/>
    </xf>
    <xf numFmtId="166" fontId="0" fillId="0" borderId="0" xfId="0" applyNumberFormat="1"/>
    <xf numFmtId="7" fontId="0" fillId="0" borderId="12" xfId="0" applyNumberFormat="1" applyBorder="1" applyAlignment="1">
      <alignment horizontal="center"/>
    </xf>
    <xf numFmtId="165" fontId="5" fillId="0" borderId="0" xfId="0" applyNumberFormat="1" applyFont="1"/>
    <xf numFmtId="0" fontId="3" fillId="0" borderId="0" xfId="0" applyFont="1"/>
    <xf numFmtId="0" fontId="10" fillId="0" borderId="0" xfId="0" applyFont="1"/>
    <xf numFmtId="164" fontId="7" fillId="2" borderId="9" xfId="2" applyNumberFormat="1" applyFont="1" applyFill="1" applyBorder="1" applyAlignment="1">
      <alignment horizontal="center" wrapText="1"/>
    </xf>
    <xf numFmtId="0" fontId="7" fillId="2" borderId="13" xfId="3" applyFont="1" applyFill="1" applyBorder="1" applyAlignment="1">
      <alignment horizontal="center" wrapText="1"/>
    </xf>
    <xf numFmtId="0" fontId="7" fillId="0" borderId="14" xfId="3" applyFont="1" applyBorder="1" applyAlignment="1">
      <alignment horizontal="center" wrapText="1"/>
    </xf>
    <xf numFmtId="167" fontId="0" fillId="0" borderId="0" xfId="0" applyNumberFormat="1"/>
    <xf numFmtId="167" fontId="0" fillId="0" borderId="0" xfId="2" applyNumberFormat="1" applyFont="1"/>
  </cellXfs>
  <cellStyles count="4">
    <cellStyle name="Comma" xfId="1" builtinId="3"/>
    <cellStyle name="Currency" xfId="2" builtinId="4"/>
    <cellStyle name="Normal" xfId="0" builtinId="0"/>
    <cellStyle name="Normal_Sheet1 2 2" xfId="3" xr:uid="{CE9D0B00-1146-42F1-9612-1D47BAA5C89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8D874-8B11-4F5F-A1BA-F35F7EF5C168}">
  <sheetPr>
    <pageSetUpPr fitToPage="1"/>
  </sheetPr>
  <dimension ref="A1:L39"/>
  <sheetViews>
    <sheetView tabSelected="1" workbookViewId="0">
      <pane xSplit="1" ySplit="14" topLeftCell="B15" activePane="bottomRight" state="frozen"/>
      <selection activeCell="C12" sqref="C12"/>
      <selection pane="topRight" activeCell="C12" sqref="C12"/>
      <selection pane="bottomLeft" activeCell="C12" sqref="C12"/>
      <selection pane="bottomRight" activeCell="B3" sqref="B3"/>
    </sheetView>
  </sheetViews>
  <sheetFormatPr defaultRowHeight="15" x14ac:dyDescent="0.25"/>
  <cols>
    <col min="1" max="1" width="9.140625" hidden="1" customWidth="1"/>
    <col min="2" max="2" width="14" customWidth="1"/>
    <col min="3" max="3" width="31.42578125" bestFit="1" customWidth="1"/>
    <col min="4" max="4" width="14.42578125" bestFit="1" customWidth="1"/>
    <col min="6" max="6" width="12.28515625" customWidth="1"/>
    <col min="7" max="7" width="17.7109375" customWidth="1"/>
    <col min="8" max="8" width="12.28515625" customWidth="1"/>
    <col min="9" max="9" width="11.7109375" customWidth="1"/>
    <col min="10" max="10" width="17.7109375" customWidth="1"/>
    <col min="11" max="11" width="14.140625" customWidth="1"/>
    <col min="12" max="12" width="14.7109375" bestFit="1" customWidth="1"/>
  </cols>
  <sheetData>
    <row r="1" spans="1:12" x14ac:dyDescent="0.25">
      <c r="B1" s="1" t="s">
        <v>0</v>
      </c>
    </row>
    <row r="2" spans="1:12" x14ac:dyDescent="0.25">
      <c r="B2" s="1" t="s">
        <v>1</v>
      </c>
    </row>
    <row r="3" spans="1:12" ht="15.75" thickBot="1" x14ac:dyDescent="0.3"/>
    <row r="4" spans="1:12" x14ac:dyDescent="0.25">
      <c r="C4" s="2" t="s">
        <v>2</v>
      </c>
      <c r="D4" s="3"/>
      <c r="E4" s="3"/>
      <c r="F4" s="3"/>
      <c r="G4" s="3" t="s">
        <v>3</v>
      </c>
      <c r="H4" s="4"/>
    </row>
    <row r="5" spans="1:12" x14ac:dyDescent="0.25">
      <c r="C5" s="5">
        <v>242335152.96440899</v>
      </c>
      <c r="D5" s="6"/>
      <c r="E5" s="1"/>
      <c r="F5" s="1"/>
      <c r="G5" s="7">
        <v>243783448.33339018</v>
      </c>
      <c r="H5" s="8"/>
    </row>
    <row r="6" spans="1:12" x14ac:dyDescent="0.25">
      <c r="C6" s="9" t="s">
        <v>4</v>
      </c>
      <c r="D6" s="1"/>
      <c r="E6" s="1"/>
      <c r="F6" s="1"/>
      <c r="G6" s="1" t="s">
        <v>5</v>
      </c>
      <c r="H6" s="10"/>
    </row>
    <row r="7" spans="1:12" ht="15.75" thickBot="1" x14ac:dyDescent="0.3">
      <c r="C7" s="11">
        <f>C5/4</f>
        <v>60583788.241102248</v>
      </c>
      <c r="D7" s="12"/>
      <c r="E7" s="12"/>
      <c r="F7" s="12"/>
      <c r="G7" s="13">
        <f>G5/4</f>
        <v>60945862.083347544</v>
      </c>
      <c r="H7" s="14"/>
      <c r="J7" s="15"/>
    </row>
    <row r="8" spans="1:12" x14ac:dyDescent="0.25">
      <c r="J8" s="15"/>
    </row>
    <row r="9" spans="1:12" x14ac:dyDescent="0.25">
      <c r="B9" s="1" t="s">
        <v>6</v>
      </c>
    </row>
    <row r="10" spans="1:12" x14ac:dyDescent="0.25">
      <c r="B10" s="1"/>
    </row>
    <row r="11" spans="1:12" x14ac:dyDescent="0.25">
      <c r="B11" s="1" t="s">
        <v>7</v>
      </c>
    </row>
    <row r="12" spans="1:12" x14ac:dyDescent="0.25">
      <c r="K12" s="16"/>
    </row>
    <row r="14" spans="1:12" s="17" customFormat="1" ht="45" x14ac:dyDescent="0.2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25">
      <c r="B15" s="20"/>
      <c r="C15" s="20"/>
      <c r="D15" s="20"/>
      <c r="E15" s="21">
        <f>SUM(E16:E39)</f>
        <v>53615</v>
      </c>
      <c r="F15" s="22">
        <f>C7/E15</f>
        <v>1129.9783314576564</v>
      </c>
      <c r="G15" s="23">
        <f>SUM(G16:G39)</f>
        <v>60583788.241102248</v>
      </c>
      <c r="H15" s="21">
        <f>SUM(H16:H39)</f>
        <v>153779</v>
      </c>
      <c r="I15" s="22">
        <f>G7/H15</f>
        <v>396.32109770090545</v>
      </c>
      <c r="J15" s="23">
        <f>SUM(J16:J39)</f>
        <v>60945862.083347544</v>
      </c>
      <c r="K15" s="23">
        <f>SUM(K16:K39)</f>
        <v>121529650.32444979</v>
      </c>
      <c r="L15" s="23">
        <f>K15/3</f>
        <v>40509883.441483267</v>
      </c>
    </row>
    <row r="16" spans="1:12" x14ac:dyDescent="0.25">
      <c r="A16">
        <v>143301</v>
      </c>
      <c r="B16" s="24">
        <v>3036</v>
      </c>
      <c r="C16" s="25" t="s">
        <v>19</v>
      </c>
      <c r="D16" t="s">
        <v>20</v>
      </c>
      <c r="E16" s="26">
        <v>894</v>
      </c>
      <c r="F16" s="27">
        <f>$F$15</f>
        <v>1129.9783314576564</v>
      </c>
      <c r="G16" s="28">
        <f>E16*F16</f>
        <v>1010200.6283231449</v>
      </c>
      <c r="H16" s="26">
        <v>1320</v>
      </c>
      <c r="I16" s="27">
        <f>$I$15</f>
        <v>396.32109770090545</v>
      </c>
      <c r="J16" s="28">
        <f>H16*I16</f>
        <v>523143.84896519518</v>
      </c>
      <c r="K16" s="28">
        <f>J16+G16</f>
        <v>1533344.47728834</v>
      </c>
      <c r="L16" s="29">
        <f t="shared" ref="L16:L39" si="0">K16/3</f>
        <v>511114.82576277998</v>
      </c>
    </row>
    <row r="17" spans="1:12" x14ac:dyDescent="0.25">
      <c r="A17">
        <v>140239</v>
      </c>
      <c r="B17" s="24">
        <v>18005</v>
      </c>
      <c r="C17" s="25" t="s">
        <v>21</v>
      </c>
      <c r="D17" t="s">
        <v>20</v>
      </c>
      <c r="E17" s="26">
        <v>1821</v>
      </c>
      <c r="F17" s="27">
        <f t="shared" ref="F17:F39" si="1">$F$15</f>
        <v>1129.9783314576564</v>
      </c>
      <c r="G17" s="28">
        <f t="shared" ref="G17:G38" si="2">E17*F17</f>
        <v>2057690.5415843923</v>
      </c>
      <c r="H17" s="26">
        <v>8909</v>
      </c>
      <c r="I17" s="27">
        <f t="shared" ref="I17:I39" si="3">$I$15</f>
        <v>396.32109770090545</v>
      </c>
      <c r="J17" s="28">
        <f t="shared" ref="J17:J38" si="4">H17*I17</f>
        <v>3530824.6594173666</v>
      </c>
      <c r="K17" s="28">
        <f t="shared" ref="K17:K38" si="5">J17+G17</f>
        <v>5588515.2010017587</v>
      </c>
      <c r="L17" s="29">
        <f t="shared" si="0"/>
        <v>1862838.4003339196</v>
      </c>
    </row>
    <row r="18" spans="1:12" x14ac:dyDescent="0.25">
      <c r="A18">
        <v>140110</v>
      </c>
      <c r="B18" s="24">
        <v>15010</v>
      </c>
      <c r="C18" s="25" t="s">
        <v>22</v>
      </c>
      <c r="D18" t="s">
        <v>20</v>
      </c>
      <c r="E18" s="26">
        <v>777</v>
      </c>
      <c r="F18" s="27">
        <f t="shared" si="1"/>
        <v>1129.9783314576564</v>
      </c>
      <c r="G18" s="28">
        <f t="shared" si="2"/>
        <v>877993.16354259907</v>
      </c>
      <c r="H18" s="26">
        <v>10184</v>
      </c>
      <c r="I18" s="27">
        <f t="shared" si="3"/>
        <v>396.32109770090545</v>
      </c>
      <c r="J18" s="28">
        <f t="shared" si="4"/>
        <v>4036134.0589860212</v>
      </c>
      <c r="K18" s="28">
        <f t="shared" si="5"/>
        <v>4914127.2225286206</v>
      </c>
      <c r="L18" s="29">
        <f t="shared" si="0"/>
        <v>1638042.4075095402</v>
      </c>
    </row>
    <row r="19" spans="1:12" x14ac:dyDescent="0.25">
      <c r="A19">
        <v>140206</v>
      </c>
      <c r="B19" s="24">
        <v>3046</v>
      </c>
      <c r="C19" s="25" t="s">
        <v>23</v>
      </c>
      <c r="D19" t="s">
        <v>20</v>
      </c>
      <c r="E19" s="26">
        <v>4074</v>
      </c>
      <c r="F19" s="27">
        <f t="shared" si="1"/>
        <v>1129.9783314576564</v>
      </c>
      <c r="G19" s="28">
        <f t="shared" si="2"/>
        <v>4603531.7223584922</v>
      </c>
      <c r="H19" s="26">
        <v>5493</v>
      </c>
      <c r="I19" s="27">
        <f t="shared" si="3"/>
        <v>396.32109770090545</v>
      </c>
      <c r="J19" s="28">
        <f t="shared" si="4"/>
        <v>2176991.7896710737</v>
      </c>
      <c r="K19" s="28">
        <f t="shared" si="5"/>
        <v>6780523.5120295659</v>
      </c>
      <c r="L19" s="29">
        <f t="shared" si="0"/>
        <v>2260174.5040098554</v>
      </c>
    </row>
    <row r="20" spans="1:12" x14ac:dyDescent="0.25">
      <c r="A20">
        <v>140077</v>
      </c>
      <c r="B20" s="24">
        <v>5013</v>
      </c>
      <c r="C20" s="25" t="s">
        <v>24</v>
      </c>
      <c r="D20" t="s">
        <v>20</v>
      </c>
      <c r="E20" s="26">
        <v>690</v>
      </c>
      <c r="F20" s="27">
        <f t="shared" si="1"/>
        <v>1129.9783314576564</v>
      </c>
      <c r="G20" s="28">
        <f t="shared" si="2"/>
        <v>779685.04870578286</v>
      </c>
      <c r="H20" s="26">
        <v>6763</v>
      </c>
      <c r="I20" s="27">
        <f t="shared" si="3"/>
        <v>396.32109770090545</v>
      </c>
      <c r="J20" s="28">
        <f t="shared" si="4"/>
        <v>2680319.5837512235</v>
      </c>
      <c r="K20" s="28">
        <f t="shared" si="5"/>
        <v>3460004.6324570063</v>
      </c>
      <c r="L20" s="29">
        <f t="shared" si="0"/>
        <v>1153334.8774856688</v>
      </c>
    </row>
    <row r="21" spans="1:12" x14ac:dyDescent="0.25">
      <c r="A21">
        <v>140083</v>
      </c>
      <c r="B21" s="24">
        <v>3038</v>
      </c>
      <c r="C21" s="25" t="s">
        <v>25</v>
      </c>
      <c r="D21" t="s">
        <v>20</v>
      </c>
      <c r="E21" s="26">
        <v>2339</v>
      </c>
      <c r="F21" s="27">
        <f t="shared" si="1"/>
        <v>1129.9783314576564</v>
      </c>
      <c r="G21" s="28">
        <f t="shared" si="2"/>
        <v>2643019.3172794585</v>
      </c>
      <c r="H21" s="26">
        <v>2508</v>
      </c>
      <c r="I21" s="27">
        <f t="shared" si="3"/>
        <v>396.32109770090545</v>
      </c>
      <c r="J21" s="28">
        <f t="shared" si="4"/>
        <v>993973.31303387089</v>
      </c>
      <c r="K21" s="28">
        <f t="shared" si="5"/>
        <v>3636992.6303133294</v>
      </c>
      <c r="L21" s="29">
        <f t="shared" si="0"/>
        <v>1212330.8767711099</v>
      </c>
    </row>
    <row r="22" spans="1:12" x14ac:dyDescent="0.25">
      <c r="A22">
        <v>140095</v>
      </c>
      <c r="B22" s="24">
        <v>3075</v>
      </c>
      <c r="C22" s="25" t="s">
        <v>26</v>
      </c>
      <c r="D22" t="s">
        <v>20</v>
      </c>
      <c r="E22" s="26">
        <v>2900</v>
      </c>
      <c r="F22" s="27">
        <f t="shared" si="1"/>
        <v>1129.9783314576564</v>
      </c>
      <c r="G22" s="28">
        <f t="shared" si="2"/>
        <v>3276937.1612272034</v>
      </c>
      <c r="H22" s="26">
        <v>10595</v>
      </c>
      <c r="I22" s="27">
        <f t="shared" si="3"/>
        <v>396.32109770090545</v>
      </c>
      <c r="J22" s="28">
        <f t="shared" si="4"/>
        <v>4199022.0301410928</v>
      </c>
      <c r="K22" s="28">
        <f t="shared" si="5"/>
        <v>7475959.1913682967</v>
      </c>
      <c r="L22" s="29">
        <f t="shared" si="0"/>
        <v>2491986.3971227654</v>
      </c>
    </row>
    <row r="23" spans="1:12" x14ac:dyDescent="0.25">
      <c r="A23">
        <v>140115</v>
      </c>
      <c r="B23" s="24">
        <v>3102</v>
      </c>
      <c r="C23" s="25" t="s">
        <v>27</v>
      </c>
      <c r="D23" t="s">
        <v>20</v>
      </c>
      <c r="E23" s="26">
        <v>1874</v>
      </c>
      <c r="F23" s="27">
        <f t="shared" si="1"/>
        <v>1129.9783314576564</v>
      </c>
      <c r="G23" s="28">
        <f t="shared" si="2"/>
        <v>2117579.3931516479</v>
      </c>
      <c r="H23" s="26">
        <v>4294</v>
      </c>
      <c r="I23" s="27">
        <f t="shared" si="3"/>
        <v>396.32109770090545</v>
      </c>
      <c r="J23" s="28">
        <f t="shared" si="4"/>
        <v>1701802.7935276881</v>
      </c>
      <c r="K23" s="28">
        <f t="shared" si="5"/>
        <v>3819382.1866793362</v>
      </c>
      <c r="L23" s="29">
        <f t="shared" si="0"/>
        <v>1273127.3955597787</v>
      </c>
    </row>
    <row r="24" spans="1:12" x14ac:dyDescent="0.25">
      <c r="A24">
        <v>140103</v>
      </c>
      <c r="B24" s="24">
        <v>3050</v>
      </c>
      <c r="C24" s="25" t="s">
        <v>28</v>
      </c>
      <c r="D24" t="s">
        <v>20</v>
      </c>
      <c r="E24" s="26">
        <v>2380</v>
      </c>
      <c r="F24" s="27">
        <f t="shared" si="1"/>
        <v>1129.9783314576564</v>
      </c>
      <c r="G24" s="28">
        <f t="shared" si="2"/>
        <v>2689348.4288692223</v>
      </c>
      <c r="H24" s="26">
        <v>7749</v>
      </c>
      <c r="I24" s="27">
        <f t="shared" si="3"/>
        <v>396.32109770090545</v>
      </c>
      <c r="J24" s="28">
        <f t="shared" si="4"/>
        <v>3071092.1860843166</v>
      </c>
      <c r="K24" s="28">
        <f t="shared" si="5"/>
        <v>5760440.6149535384</v>
      </c>
      <c r="L24" s="29">
        <f t="shared" si="0"/>
        <v>1920146.8716511794</v>
      </c>
    </row>
    <row r="25" spans="1:12" x14ac:dyDescent="0.25">
      <c r="A25">
        <v>140177</v>
      </c>
      <c r="B25" s="24">
        <v>3071</v>
      </c>
      <c r="C25" s="25" t="s">
        <v>29</v>
      </c>
      <c r="D25" t="s">
        <v>20</v>
      </c>
      <c r="E25" s="26">
        <v>3047</v>
      </c>
      <c r="F25" s="27">
        <f t="shared" si="1"/>
        <v>1129.9783314576564</v>
      </c>
      <c r="G25" s="28">
        <f t="shared" si="2"/>
        <v>3443043.9759514788</v>
      </c>
      <c r="H25" s="26">
        <v>2665</v>
      </c>
      <c r="I25" s="27">
        <f t="shared" si="3"/>
        <v>396.32109770090545</v>
      </c>
      <c r="J25" s="28">
        <f t="shared" si="4"/>
        <v>1056195.7253729131</v>
      </c>
      <c r="K25" s="28">
        <f t="shared" si="5"/>
        <v>4499239.7013243921</v>
      </c>
      <c r="L25" s="29">
        <f t="shared" si="0"/>
        <v>1499746.5671081308</v>
      </c>
    </row>
    <row r="26" spans="1:12" x14ac:dyDescent="0.25">
      <c r="A26">
        <v>140181</v>
      </c>
      <c r="B26" s="24">
        <v>3068</v>
      </c>
      <c r="C26" s="25" t="s">
        <v>30</v>
      </c>
      <c r="D26" t="s">
        <v>20</v>
      </c>
      <c r="E26" s="26">
        <v>1104</v>
      </c>
      <c r="F26" s="27">
        <f t="shared" si="1"/>
        <v>1129.9783314576564</v>
      </c>
      <c r="G26" s="28">
        <f t="shared" si="2"/>
        <v>1247496.0779292528</v>
      </c>
      <c r="H26" s="26">
        <v>1397</v>
      </c>
      <c r="I26" s="27">
        <f t="shared" si="3"/>
        <v>396.32109770090545</v>
      </c>
      <c r="J26" s="28">
        <f t="shared" si="4"/>
        <v>553660.57348816493</v>
      </c>
      <c r="K26" s="28">
        <f t="shared" si="5"/>
        <v>1801156.6514174177</v>
      </c>
      <c r="L26" s="29">
        <f t="shared" si="0"/>
        <v>600385.55047247256</v>
      </c>
    </row>
    <row r="27" spans="1:12" x14ac:dyDescent="0.25">
      <c r="A27">
        <v>140197</v>
      </c>
      <c r="B27" s="24">
        <v>3020</v>
      </c>
      <c r="C27" s="25" t="s">
        <v>31</v>
      </c>
      <c r="D27" t="s">
        <v>20</v>
      </c>
      <c r="E27" s="26">
        <v>2185</v>
      </c>
      <c r="F27" s="27">
        <f t="shared" si="1"/>
        <v>1129.9783314576564</v>
      </c>
      <c r="G27" s="28">
        <f t="shared" si="2"/>
        <v>2469002.6542349793</v>
      </c>
      <c r="H27" s="26">
        <v>709</v>
      </c>
      <c r="I27" s="27">
        <f t="shared" si="3"/>
        <v>396.32109770090545</v>
      </c>
      <c r="J27" s="28">
        <f t="shared" si="4"/>
        <v>280991.65826994198</v>
      </c>
      <c r="K27" s="28">
        <f t="shared" si="5"/>
        <v>2749994.3125049211</v>
      </c>
      <c r="L27" s="29">
        <f t="shared" si="0"/>
        <v>916664.77083497366</v>
      </c>
    </row>
    <row r="28" spans="1:12" x14ac:dyDescent="0.25">
      <c r="A28">
        <v>140114</v>
      </c>
      <c r="B28" s="24">
        <v>3056</v>
      </c>
      <c r="C28" s="25" t="s">
        <v>32</v>
      </c>
      <c r="D28" t="s">
        <v>20</v>
      </c>
      <c r="E28" s="26">
        <v>3096</v>
      </c>
      <c r="F28" s="27">
        <f t="shared" si="1"/>
        <v>1129.9783314576564</v>
      </c>
      <c r="G28" s="28">
        <f t="shared" si="2"/>
        <v>3498412.9141929043</v>
      </c>
      <c r="H28" s="26">
        <v>10972</v>
      </c>
      <c r="I28" s="27">
        <f t="shared" si="3"/>
        <v>396.32109770090545</v>
      </c>
      <c r="J28" s="28">
        <f t="shared" si="4"/>
        <v>4348435.0839743344</v>
      </c>
      <c r="K28" s="28">
        <f t="shared" si="5"/>
        <v>7846847.9981672391</v>
      </c>
      <c r="L28" s="29">
        <f t="shared" si="0"/>
        <v>2615615.9993890799</v>
      </c>
    </row>
    <row r="29" spans="1:12" x14ac:dyDescent="0.25">
      <c r="A29">
        <v>140068</v>
      </c>
      <c r="B29" s="24">
        <v>3107</v>
      </c>
      <c r="C29" s="25" t="s">
        <v>33</v>
      </c>
      <c r="D29" t="s">
        <v>20</v>
      </c>
      <c r="E29" s="26">
        <v>1780</v>
      </c>
      <c r="F29" s="27">
        <f t="shared" si="1"/>
        <v>1129.9783314576564</v>
      </c>
      <c r="G29" s="28">
        <f t="shared" si="2"/>
        <v>2011361.4299946283</v>
      </c>
      <c r="H29" s="26">
        <v>3254</v>
      </c>
      <c r="I29" s="27">
        <f t="shared" si="3"/>
        <v>396.32109770090545</v>
      </c>
      <c r="J29" s="28">
        <f t="shared" si="4"/>
        <v>1289628.8519187463</v>
      </c>
      <c r="K29" s="28">
        <f t="shared" si="5"/>
        <v>3300990.2819133746</v>
      </c>
      <c r="L29" s="29">
        <f t="shared" si="0"/>
        <v>1100330.0939711249</v>
      </c>
    </row>
    <row r="30" spans="1:12" x14ac:dyDescent="0.25">
      <c r="A30">
        <v>140292</v>
      </c>
      <c r="B30" s="24">
        <v>7074</v>
      </c>
      <c r="C30" s="25" t="s">
        <v>34</v>
      </c>
      <c r="D30" t="s">
        <v>20</v>
      </c>
      <c r="E30" s="26">
        <v>1423</v>
      </c>
      <c r="F30" s="27">
        <f t="shared" si="1"/>
        <v>1129.9783314576564</v>
      </c>
      <c r="G30" s="28">
        <f t="shared" si="2"/>
        <v>1607959.1656642451</v>
      </c>
      <c r="H30" s="26">
        <v>3470</v>
      </c>
      <c r="I30" s="27">
        <f t="shared" si="3"/>
        <v>396.32109770090545</v>
      </c>
      <c r="J30" s="28">
        <f t="shared" si="4"/>
        <v>1375234.209022142</v>
      </c>
      <c r="K30" s="28">
        <f t="shared" si="5"/>
        <v>2983193.3746863874</v>
      </c>
      <c r="L30" s="29">
        <f t="shared" si="0"/>
        <v>994397.79156212916</v>
      </c>
    </row>
    <row r="31" spans="1:12" x14ac:dyDescent="0.25">
      <c r="A31">
        <v>140180</v>
      </c>
      <c r="B31" s="24">
        <v>3054</v>
      </c>
      <c r="C31" s="25" t="s">
        <v>35</v>
      </c>
      <c r="D31" t="s">
        <v>20</v>
      </c>
      <c r="E31" s="26">
        <v>6987</v>
      </c>
      <c r="F31" s="27">
        <f t="shared" si="1"/>
        <v>1129.9783314576564</v>
      </c>
      <c r="G31" s="28">
        <f t="shared" si="2"/>
        <v>7895158.601894645</v>
      </c>
      <c r="H31" s="26">
        <v>20569</v>
      </c>
      <c r="I31" s="27">
        <f t="shared" si="3"/>
        <v>396.32109770090545</v>
      </c>
      <c r="J31" s="28">
        <f t="shared" si="4"/>
        <v>8151928.6586099239</v>
      </c>
      <c r="K31" s="28">
        <f t="shared" si="5"/>
        <v>16047087.26050457</v>
      </c>
      <c r="L31" s="29">
        <f t="shared" si="0"/>
        <v>5349029.0868348563</v>
      </c>
    </row>
    <row r="32" spans="1:12" x14ac:dyDescent="0.25">
      <c r="A32">
        <v>140174</v>
      </c>
      <c r="B32" s="24">
        <v>1012</v>
      </c>
      <c r="C32" s="25" t="s">
        <v>36</v>
      </c>
      <c r="D32" t="s">
        <v>20</v>
      </c>
      <c r="E32" s="26">
        <v>1965</v>
      </c>
      <c r="F32" s="27">
        <f t="shared" si="1"/>
        <v>1129.9783314576564</v>
      </c>
      <c r="G32" s="28">
        <f t="shared" si="2"/>
        <v>2220407.4213142949</v>
      </c>
      <c r="H32" s="26">
        <v>5813</v>
      </c>
      <c r="I32" s="27">
        <f t="shared" si="3"/>
        <v>396.32109770090545</v>
      </c>
      <c r="J32" s="28">
        <f t="shared" si="4"/>
        <v>2303814.5409353636</v>
      </c>
      <c r="K32" s="28">
        <f t="shared" si="5"/>
        <v>4524221.962249659</v>
      </c>
      <c r="L32" s="29">
        <f t="shared" si="0"/>
        <v>1508073.9874165531</v>
      </c>
    </row>
    <row r="33" spans="1:12" x14ac:dyDescent="0.25">
      <c r="A33">
        <v>140125</v>
      </c>
      <c r="B33" s="24">
        <v>7007</v>
      </c>
      <c r="C33" s="25" t="s">
        <v>37</v>
      </c>
      <c r="D33" t="s">
        <v>20</v>
      </c>
      <c r="E33" s="26">
        <v>1754</v>
      </c>
      <c r="F33" s="27">
        <f t="shared" si="1"/>
        <v>1129.9783314576564</v>
      </c>
      <c r="G33" s="28">
        <f t="shared" si="2"/>
        <v>1981981.9933767293</v>
      </c>
      <c r="H33" s="26">
        <v>5848</v>
      </c>
      <c r="I33" s="27">
        <f t="shared" si="3"/>
        <v>396.32109770090545</v>
      </c>
      <c r="J33" s="28">
        <f t="shared" si="4"/>
        <v>2317685.779354895</v>
      </c>
      <c r="K33" s="28">
        <f t="shared" si="5"/>
        <v>4299667.7727316245</v>
      </c>
      <c r="L33" s="29">
        <f t="shared" si="0"/>
        <v>1433222.5909105416</v>
      </c>
    </row>
    <row r="34" spans="1:12" x14ac:dyDescent="0.25">
      <c r="A34">
        <v>140018</v>
      </c>
      <c r="B34" s="24">
        <v>3045</v>
      </c>
      <c r="C34" s="25" t="s">
        <v>38</v>
      </c>
      <c r="D34" t="s">
        <v>20</v>
      </c>
      <c r="E34" s="26">
        <v>5372</v>
      </c>
      <c r="F34" s="27">
        <f t="shared" si="1"/>
        <v>1129.9783314576564</v>
      </c>
      <c r="G34" s="28">
        <f t="shared" si="2"/>
        <v>6070243.5965905301</v>
      </c>
      <c r="H34" s="26">
        <v>16575</v>
      </c>
      <c r="I34" s="27">
        <f t="shared" si="3"/>
        <v>396.32109770090545</v>
      </c>
      <c r="J34" s="28">
        <f t="shared" si="4"/>
        <v>6569022.1943925079</v>
      </c>
      <c r="K34" s="28">
        <f t="shared" si="5"/>
        <v>12639265.790983038</v>
      </c>
      <c r="L34" s="29">
        <f t="shared" si="0"/>
        <v>4213088.596994346</v>
      </c>
    </row>
    <row r="35" spans="1:12" x14ac:dyDescent="0.25">
      <c r="A35">
        <v>140133</v>
      </c>
      <c r="B35" s="24">
        <v>3032</v>
      </c>
      <c r="C35" s="25" t="s">
        <v>39</v>
      </c>
      <c r="D35" t="s">
        <v>20</v>
      </c>
      <c r="E35" s="26">
        <v>2428</v>
      </c>
      <c r="F35" s="27">
        <f t="shared" si="1"/>
        <v>1129.9783314576564</v>
      </c>
      <c r="G35" s="28">
        <f t="shared" si="2"/>
        <v>2743587.3887791899</v>
      </c>
      <c r="H35" s="26">
        <v>5846</v>
      </c>
      <c r="I35" s="27">
        <f t="shared" si="3"/>
        <v>396.32109770090545</v>
      </c>
      <c r="J35" s="28">
        <f t="shared" si="4"/>
        <v>2316893.1371594933</v>
      </c>
      <c r="K35" s="28">
        <f t="shared" si="5"/>
        <v>5060480.5259386832</v>
      </c>
      <c r="L35" s="29">
        <f t="shared" si="0"/>
        <v>1686826.8419795611</v>
      </c>
    </row>
    <row r="36" spans="1:12" x14ac:dyDescent="0.25">
      <c r="A36">
        <v>140034</v>
      </c>
      <c r="B36" s="24">
        <v>3011</v>
      </c>
      <c r="C36" s="25" t="s">
        <v>40</v>
      </c>
      <c r="D36" t="s">
        <v>20</v>
      </c>
      <c r="E36" s="26">
        <v>809</v>
      </c>
      <c r="F36" s="27">
        <f t="shared" si="1"/>
        <v>1129.9783314576564</v>
      </c>
      <c r="G36" s="28">
        <f t="shared" si="2"/>
        <v>914152.47014924407</v>
      </c>
      <c r="H36" s="26">
        <v>5341</v>
      </c>
      <c r="I36" s="27">
        <f t="shared" si="3"/>
        <v>396.32109770090545</v>
      </c>
      <c r="J36" s="28">
        <f t="shared" si="4"/>
        <v>2116750.982820536</v>
      </c>
      <c r="K36" s="28">
        <f t="shared" si="5"/>
        <v>3030903.4529697802</v>
      </c>
      <c r="L36" s="29">
        <f t="shared" si="0"/>
        <v>1010301.1509899268</v>
      </c>
    </row>
    <row r="37" spans="1:12" x14ac:dyDescent="0.25">
      <c r="A37">
        <v>140049</v>
      </c>
      <c r="B37" s="24">
        <v>15001</v>
      </c>
      <c r="C37" s="25" t="s">
        <v>41</v>
      </c>
      <c r="D37" t="s">
        <v>20</v>
      </c>
      <c r="E37" s="26">
        <v>2422</v>
      </c>
      <c r="F37" s="27">
        <f t="shared" si="1"/>
        <v>1129.9783314576564</v>
      </c>
      <c r="G37" s="28">
        <f t="shared" si="2"/>
        <v>2736807.5187904439</v>
      </c>
      <c r="H37" s="26">
        <v>7275</v>
      </c>
      <c r="I37" s="27">
        <f t="shared" si="3"/>
        <v>396.32109770090545</v>
      </c>
      <c r="J37" s="28">
        <f t="shared" si="4"/>
        <v>2883235.9857740873</v>
      </c>
      <c r="K37" s="28">
        <f t="shared" si="5"/>
        <v>5620043.5045645311</v>
      </c>
      <c r="L37" s="29">
        <f t="shared" si="0"/>
        <v>1873347.8348548438</v>
      </c>
    </row>
    <row r="38" spans="1:12" x14ac:dyDescent="0.25">
      <c r="A38">
        <v>140158</v>
      </c>
      <c r="B38" s="24">
        <v>3042</v>
      </c>
      <c r="C38" s="25" t="s">
        <v>42</v>
      </c>
      <c r="D38" t="s">
        <v>20</v>
      </c>
      <c r="E38" s="26">
        <v>703</v>
      </c>
      <c r="F38" s="27">
        <f t="shared" si="1"/>
        <v>1129.9783314576564</v>
      </c>
      <c r="G38" s="28">
        <f t="shared" si="2"/>
        <v>794374.76701473247</v>
      </c>
      <c r="H38" s="26">
        <v>2773</v>
      </c>
      <c r="I38" s="27">
        <f t="shared" si="3"/>
        <v>396.32109770090545</v>
      </c>
      <c r="J38" s="28">
        <f t="shared" si="4"/>
        <v>1098998.4039246109</v>
      </c>
      <c r="K38" s="28">
        <f t="shared" si="5"/>
        <v>1893373.1709393435</v>
      </c>
      <c r="L38" s="29">
        <f t="shared" si="0"/>
        <v>631124.39031311451</v>
      </c>
    </row>
    <row r="39" spans="1:12" x14ac:dyDescent="0.25">
      <c r="B39" s="24">
        <v>3085</v>
      </c>
      <c r="C39" s="25" t="s">
        <v>43</v>
      </c>
      <c r="D39" t="s">
        <v>20</v>
      </c>
      <c r="E39" s="26">
        <v>791</v>
      </c>
      <c r="F39" s="27">
        <f t="shared" si="1"/>
        <v>1129.9783314576564</v>
      </c>
      <c r="G39" s="28">
        <f>E39*F39</f>
        <v>893812.86018300615</v>
      </c>
      <c r="H39" s="26">
        <v>3457</v>
      </c>
      <c r="I39" s="27">
        <f t="shared" si="3"/>
        <v>396.32109770090545</v>
      </c>
      <c r="J39" s="28">
        <f>H39*I39</f>
        <v>1370082.0347520302</v>
      </c>
      <c r="K39" s="28">
        <f>J39+G39</f>
        <v>2263894.8949350361</v>
      </c>
      <c r="L39" s="29">
        <f t="shared" si="0"/>
        <v>754631.63164501206</v>
      </c>
    </row>
  </sheetData>
  <pageMargins left="0.7" right="0.7" top="0.75" bottom="0.75" header="0.3" footer="0.3"/>
  <pageSetup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5F83C-DDF7-4236-923D-16FD20937881}">
  <dimension ref="A1:L67"/>
  <sheetViews>
    <sheetView topLeftCell="B1" workbookViewId="0">
      <selection activeCell="B3" sqref="B3"/>
    </sheetView>
  </sheetViews>
  <sheetFormatPr defaultRowHeight="15" x14ac:dyDescent="0.25"/>
  <cols>
    <col min="1" max="1" width="0" hidden="1" customWidth="1"/>
    <col min="3" max="3" width="32.7109375" bestFit="1" customWidth="1"/>
    <col min="4" max="4" width="13.5703125" bestFit="1" customWidth="1"/>
    <col min="6" max="6" width="12.28515625" customWidth="1"/>
    <col min="7" max="7" width="16.140625" customWidth="1"/>
    <col min="8" max="8" width="12" customWidth="1"/>
    <col min="10" max="10" width="12.5703125" bestFit="1" customWidth="1"/>
    <col min="11" max="11" width="12" bestFit="1" customWidth="1"/>
    <col min="12" max="12" width="13.7109375" bestFit="1" customWidth="1"/>
  </cols>
  <sheetData>
    <row r="1" spans="1:12" x14ac:dyDescent="0.25">
      <c r="B1" s="1" t="s">
        <v>0</v>
      </c>
    </row>
    <row r="2" spans="1:12" x14ac:dyDescent="0.25">
      <c r="B2" s="1" t="s">
        <v>44</v>
      </c>
    </row>
    <row r="3" spans="1:12" ht="15.75" thickBot="1" x14ac:dyDescent="0.3"/>
    <row r="4" spans="1:12" x14ac:dyDescent="0.25">
      <c r="C4" s="2" t="s">
        <v>2</v>
      </c>
      <c r="D4" s="3"/>
      <c r="E4" s="3"/>
      <c r="F4" s="3"/>
      <c r="G4" s="3" t="s">
        <v>3</v>
      </c>
      <c r="H4" s="4"/>
    </row>
    <row r="5" spans="1:12" x14ac:dyDescent="0.25">
      <c r="C5" s="30">
        <v>20795779.969999999</v>
      </c>
      <c r="D5" s="1"/>
      <c r="E5" s="1"/>
      <c r="F5" s="1"/>
      <c r="G5" s="31">
        <v>37769510.399999999</v>
      </c>
      <c r="H5" s="10"/>
      <c r="J5" s="15"/>
    </row>
    <row r="6" spans="1:12" x14ac:dyDescent="0.25">
      <c r="C6" s="32" t="s">
        <v>4</v>
      </c>
      <c r="D6" s="1"/>
      <c r="E6" s="1"/>
      <c r="F6" s="1"/>
      <c r="G6" s="33" t="s">
        <v>5</v>
      </c>
      <c r="H6" s="10"/>
      <c r="J6" s="15"/>
    </row>
    <row r="7" spans="1:12" ht="15.75" thickBot="1" x14ac:dyDescent="0.3">
      <c r="C7" s="34">
        <f>C5/4</f>
        <v>5198944.9924999997</v>
      </c>
      <c r="D7" s="12"/>
      <c r="E7" s="12"/>
      <c r="F7" s="12"/>
      <c r="G7" s="13">
        <f>G5/4</f>
        <v>9442377.5999999996</v>
      </c>
      <c r="H7" s="14"/>
    </row>
    <row r="8" spans="1:12" x14ac:dyDescent="0.25">
      <c r="C8" s="35"/>
      <c r="G8" s="36"/>
    </row>
    <row r="9" spans="1:12" x14ac:dyDescent="0.25">
      <c r="B9" s="1" t="s">
        <v>6</v>
      </c>
      <c r="G9" s="15"/>
    </row>
    <row r="10" spans="1:12" x14ac:dyDescent="0.25">
      <c r="B10" s="1"/>
      <c r="G10" s="15"/>
    </row>
    <row r="11" spans="1:12" x14ac:dyDescent="0.25">
      <c r="B11" s="1" t="s">
        <v>7</v>
      </c>
    </row>
    <row r="12" spans="1:12" x14ac:dyDescent="0.25">
      <c r="E12" s="36"/>
      <c r="F12" s="37"/>
      <c r="I12" s="37"/>
    </row>
    <row r="14" spans="1:12" s="17" customFormat="1" ht="75" x14ac:dyDescent="0.25">
      <c r="B14" s="18" t="s">
        <v>8</v>
      </c>
      <c r="C14" s="18" t="s">
        <v>9</v>
      </c>
      <c r="D14" s="18" t="s">
        <v>10</v>
      </c>
      <c r="E14" s="19" t="s">
        <v>11</v>
      </c>
      <c r="F14" s="18" t="s">
        <v>12</v>
      </c>
      <c r="G14" s="18" t="s">
        <v>13</v>
      </c>
      <c r="H14" s="19" t="s">
        <v>14</v>
      </c>
      <c r="I14" s="18" t="s">
        <v>15</v>
      </c>
      <c r="J14" s="18" t="s">
        <v>16</v>
      </c>
      <c r="K14" s="18" t="s">
        <v>17</v>
      </c>
      <c r="L14" s="18" t="s">
        <v>18</v>
      </c>
    </row>
    <row r="15" spans="1:12" s="17" customFormat="1" x14ac:dyDescent="0.25">
      <c r="B15" s="20"/>
      <c r="C15" s="20"/>
      <c r="D15" s="20"/>
      <c r="E15" s="21">
        <f>SUM(E16:E66)</f>
        <v>1433</v>
      </c>
      <c r="F15" s="22">
        <f>C7/E15</f>
        <v>3628.0146493370548</v>
      </c>
      <c r="G15" s="23">
        <f>SUM(G16:G66)</f>
        <v>5198944.9924999988</v>
      </c>
      <c r="H15" s="21">
        <f>SUM(H16:H66)</f>
        <v>88478</v>
      </c>
      <c r="I15" s="22">
        <f>G7/H15</f>
        <v>106.72006148421076</v>
      </c>
      <c r="J15" s="23">
        <f>SUM(J16:J66)</f>
        <v>9442377.6000000034</v>
      </c>
      <c r="K15" s="23">
        <f>SUM(K16:K66)</f>
        <v>14641322.592499999</v>
      </c>
      <c r="L15" s="23">
        <f>K15/3</f>
        <v>4880440.8641666668</v>
      </c>
    </row>
    <row r="16" spans="1:12" x14ac:dyDescent="0.25">
      <c r="A16">
        <v>141346</v>
      </c>
      <c r="B16" s="24">
        <v>22002</v>
      </c>
      <c r="C16" s="25" t="s">
        <v>45</v>
      </c>
      <c r="D16" t="s">
        <v>46</v>
      </c>
      <c r="E16">
        <v>3</v>
      </c>
      <c r="F16" s="27">
        <f>$F$15</f>
        <v>3628.0146493370548</v>
      </c>
      <c r="G16" s="28">
        <f>F16*E16</f>
        <v>10884.043948011164</v>
      </c>
      <c r="H16" s="26">
        <v>1827</v>
      </c>
      <c r="I16" s="27">
        <f>$I$15</f>
        <v>106.72006148421076</v>
      </c>
      <c r="J16" s="15">
        <f>H16*I16</f>
        <v>194977.55233165305</v>
      </c>
      <c r="K16" s="15">
        <f>J16+G16</f>
        <v>205861.5962796642</v>
      </c>
      <c r="L16" s="29">
        <f t="shared" ref="L16:L66" si="0">K16/3</f>
        <v>68620.532093221394</v>
      </c>
    </row>
    <row r="17" spans="1:12" x14ac:dyDescent="0.25">
      <c r="A17">
        <v>141328</v>
      </c>
      <c r="B17" s="24">
        <v>18013</v>
      </c>
      <c r="C17" s="25" t="s">
        <v>47</v>
      </c>
      <c r="D17" t="s">
        <v>46</v>
      </c>
      <c r="E17">
        <v>30</v>
      </c>
      <c r="F17" s="27">
        <f t="shared" ref="F17:F66" si="1">$F$15</f>
        <v>3628.0146493370548</v>
      </c>
      <c r="G17" s="28">
        <f t="shared" ref="G17:G66" si="2">F17*E17</f>
        <v>108840.43948011164</v>
      </c>
      <c r="H17" s="26">
        <v>1082</v>
      </c>
      <c r="I17" s="27">
        <f t="shared" ref="I17:I66" si="3">$I$15</f>
        <v>106.72006148421076</v>
      </c>
      <c r="J17" s="15">
        <f t="shared" ref="J17:J66" si="4">H17*I17</f>
        <v>115471.10652591604</v>
      </c>
      <c r="K17" s="15">
        <f t="shared" ref="K17:K66" si="5">J17+G17</f>
        <v>224311.54600602767</v>
      </c>
      <c r="L17" s="29">
        <f t="shared" si="0"/>
        <v>74770.515335342556</v>
      </c>
    </row>
    <row r="18" spans="1:12" x14ac:dyDescent="0.25">
      <c r="A18">
        <v>141321</v>
      </c>
      <c r="B18" s="24">
        <v>2014</v>
      </c>
      <c r="C18" s="25" t="s">
        <v>48</v>
      </c>
      <c r="D18" t="s">
        <v>46</v>
      </c>
      <c r="E18">
        <v>10</v>
      </c>
      <c r="F18" s="27">
        <f t="shared" si="1"/>
        <v>3628.0146493370548</v>
      </c>
      <c r="G18" s="28">
        <f t="shared" si="2"/>
        <v>36280.14649337055</v>
      </c>
      <c r="H18" s="26">
        <v>1539</v>
      </c>
      <c r="I18" s="27">
        <f t="shared" si="3"/>
        <v>106.72006148421076</v>
      </c>
      <c r="J18" s="15">
        <f t="shared" si="4"/>
        <v>164242.17462420036</v>
      </c>
      <c r="K18" s="15">
        <f t="shared" si="5"/>
        <v>200522.32111757091</v>
      </c>
      <c r="L18" s="29">
        <f t="shared" si="0"/>
        <v>66840.773705856976</v>
      </c>
    </row>
    <row r="19" spans="1:12" x14ac:dyDescent="0.25">
      <c r="A19">
        <v>141324</v>
      </c>
      <c r="B19" s="24">
        <v>5004</v>
      </c>
      <c r="C19" s="25" t="s">
        <v>49</v>
      </c>
      <c r="D19" t="s">
        <v>46</v>
      </c>
      <c r="E19">
        <v>36</v>
      </c>
      <c r="F19" s="27">
        <f t="shared" si="1"/>
        <v>3628.0146493370548</v>
      </c>
      <c r="G19" s="28">
        <f t="shared" si="2"/>
        <v>130608.52737613398</v>
      </c>
      <c r="H19" s="26">
        <v>2452</v>
      </c>
      <c r="I19" s="27">
        <f t="shared" si="3"/>
        <v>106.72006148421076</v>
      </c>
      <c r="J19" s="15">
        <f t="shared" si="4"/>
        <v>261677.59075928479</v>
      </c>
      <c r="K19" s="15">
        <f t="shared" si="5"/>
        <v>392286.11813541874</v>
      </c>
      <c r="L19" s="29">
        <f t="shared" si="0"/>
        <v>130762.03937847291</v>
      </c>
    </row>
    <row r="20" spans="1:12" x14ac:dyDescent="0.25">
      <c r="A20">
        <v>141305</v>
      </c>
      <c r="B20" s="24">
        <v>3010</v>
      </c>
      <c r="C20" s="25" t="s">
        <v>50</v>
      </c>
      <c r="D20" t="s">
        <v>46</v>
      </c>
      <c r="E20">
        <v>63</v>
      </c>
      <c r="F20" s="27">
        <f t="shared" si="1"/>
        <v>3628.0146493370548</v>
      </c>
      <c r="G20" s="28">
        <f t="shared" si="2"/>
        <v>228564.92290823447</v>
      </c>
      <c r="H20" s="26">
        <v>1507</v>
      </c>
      <c r="I20" s="27">
        <f t="shared" si="3"/>
        <v>106.72006148421076</v>
      </c>
      <c r="J20" s="15">
        <f t="shared" si="4"/>
        <v>160827.13265670562</v>
      </c>
      <c r="K20" s="15">
        <f t="shared" si="5"/>
        <v>389392.05556494009</v>
      </c>
      <c r="L20" s="29">
        <f t="shared" si="0"/>
        <v>129797.35185498004</v>
      </c>
    </row>
    <row r="21" spans="1:12" x14ac:dyDescent="0.25">
      <c r="A21">
        <v>141320</v>
      </c>
      <c r="B21" s="24">
        <v>16002</v>
      </c>
      <c r="C21" s="25" t="s">
        <v>51</v>
      </c>
      <c r="D21" t="s">
        <v>46</v>
      </c>
      <c r="E21">
        <v>6</v>
      </c>
      <c r="F21" s="27">
        <f t="shared" si="1"/>
        <v>3628.0146493370548</v>
      </c>
      <c r="G21" s="28">
        <f t="shared" si="2"/>
        <v>21768.087896022327</v>
      </c>
      <c r="H21" s="26">
        <v>4071</v>
      </c>
      <c r="I21" s="27">
        <f t="shared" si="3"/>
        <v>106.72006148421076</v>
      </c>
      <c r="J21" s="15">
        <f t="shared" si="4"/>
        <v>434457.37030222203</v>
      </c>
      <c r="K21" s="15">
        <f t="shared" si="5"/>
        <v>456225.45819824433</v>
      </c>
      <c r="L21" s="29">
        <f t="shared" si="0"/>
        <v>152075.1527327481</v>
      </c>
    </row>
    <row r="22" spans="1:12" x14ac:dyDescent="0.25">
      <c r="A22">
        <v>140112</v>
      </c>
      <c r="B22" s="24">
        <v>8015</v>
      </c>
      <c r="C22" s="25" t="s">
        <v>52</v>
      </c>
      <c r="D22" t="s">
        <v>46</v>
      </c>
      <c r="E22">
        <v>5</v>
      </c>
      <c r="F22" s="27">
        <f t="shared" si="1"/>
        <v>3628.0146493370548</v>
      </c>
      <c r="G22" s="28">
        <f t="shared" si="2"/>
        <v>18140.073246685275</v>
      </c>
      <c r="H22" s="26">
        <v>1173</v>
      </c>
      <c r="I22" s="27">
        <f t="shared" si="3"/>
        <v>106.72006148421076</v>
      </c>
      <c r="J22" s="15">
        <f t="shared" si="4"/>
        <v>125182.63212097922</v>
      </c>
      <c r="K22" s="15">
        <f t="shared" si="5"/>
        <v>143322.70536766449</v>
      </c>
      <c r="L22" s="29">
        <f t="shared" si="0"/>
        <v>47774.235122554826</v>
      </c>
    </row>
    <row r="23" spans="1:12" x14ac:dyDescent="0.25">
      <c r="A23">
        <v>141344</v>
      </c>
      <c r="B23" s="24">
        <v>12004</v>
      </c>
      <c r="C23" s="25" t="s">
        <v>53</v>
      </c>
      <c r="D23" t="s">
        <v>46</v>
      </c>
      <c r="E23">
        <v>17</v>
      </c>
      <c r="F23" s="27">
        <f t="shared" si="1"/>
        <v>3628.0146493370548</v>
      </c>
      <c r="G23" s="28">
        <f t="shared" si="2"/>
        <v>61676.249038729933</v>
      </c>
      <c r="H23" s="26">
        <v>1752</v>
      </c>
      <c r="I23" s="27">
        <f t="shared" si="3"/>
        <v>106.72006148421076</v>
      </c>
      <c r="J23" s="15">
        <f t="shared" si="4"/>
        <v>186973.54772033726</v>
      </c>
      <c r="K23" s="15">
        <f t="shared" si="5"/>
        <v>248649.79675906719</v>
      </c>
      <c r="L23" s="29">
        <f t="shared" si="0"/>
        <v>82883.26558635573</v>
      </c>
    </row>
    <row r="24" spans="1:12" x14ac:dyDescent="0.25">
      <c r="A24">
        <v>141326</v>
      </c>
      <c r="B24" s="24">
        <v>13023</v>
      </c>
      <c r="C24" s="25" t="s">
        <v>54</v>
      </c>
      <c r="D24" t="s">
        <v>46</v>
      </c>
      <c r="E24">
        <v>15</v>
      </c>
      <c r="F24" s="27">
        <f t="shared" si="1"/>
        <v>3628.0146493370548</v>
      </c>
      <c r="G24" s="28">
        <f t="shared" si="2"/>
        <v>54420.219740055822</v>
      </c>
      <c r="H24" s="26">
        <v>760</v>
      </c>
      <c r="I24" s="27">
        <f t="shared" si="3"/>
        <v>106.72006148421076</v>
      </c>
      <c r="J24" s="15">
        <f t="shared" si="4"/>
        <v>81107.246728000173</v>
      </c>
      <c r="K24" s="15">
        <f t="shared" si="5"/>
        <v>135527.46646805599</v>
      </c>
      <c r="L24" s="29">
        <f t="shared" si="0"/>
        <v>45175.822156018665</v>
      </c>
    </row>
    <row r="25" spans="1:12" x14ac:dyDescent="0.25">
      <c r="A25">
        <v>141343</v>
      </c>
      <c r="B25" s="24">
        <v>18014</v>
      </c>
      <c r="C25" s="25" t="s">
        <v>55</v>
      </c>
      <c r="D25" t="s">
        <v>46</v>
      </c>
      <c r="E25">
        <v>153</v>
      </c>
      <c r="F25" s="27">
        <f t="shared" si="1"/>
        <v>3628.0146493370548</v>
      </c>
      <c r="G25" s="28">
        <f t="shared" si="2"/>
        <v>555086.2413485694</v>
      </c>
      <c r="H25" s="26">
        <v>3126</v>
      </c>
      <c r="I25" s="27">
        <f t="shared" si="3"/>
        <v>106.72006148421076</v>
      </c>
      <c r="J25" s="15">
        <f t="shared" si="4"/>
        <v>333606.91219964286</v>
      </c>
      <c r="K25" s="15">
        <f t="shared" si="5"/>
        <v>888693.15354821226</v>
      </c>
      <c r="L25" s="29">
        <f t="shared" si="0"/>
        <v>296231.0511827374</v>
      </c>
    </row>
    <row r="26" spans="1:12" x14ac:dyDescent="0.25">
      <c r="A26">
        <v>141317</v>
      </c>
      <c r="B26" s="24">
        <v>7006</v>
      </c>
      <c r="C26" s="25" t="s">
        <v>56</v>
      </c>
      <c r="D26" t="s">
        <v>46</v>
      </c>
      <c r="E26">
        <v>139</v>
      </c>
      <c r="F26" s="27">
        <f t="shared" si="1"/>
        <v>3628.0146493370548</v>
      </c>
      <c r="G26" s="28">
        <f t="shared" si="2"/>
        <v>504294.03625785065</v>
      </c>
      <c r="H26" s="26">
        <v>3544</v>
      </c>
      <c r="I26" s="27">
        <f t="shared" si="3"/>
        <v>106.72006148421076</v>
      </c>
      <c r="J26" s="15">
        <f t="shared" si="4"/>
        <v>378215.89790004294</v>
      </c>
      <c r="K26" s="15">
        <f t="shared" si="5"/>
        <v>882509.93415789353</v>
      </c>
      <c r="L26" s="29">
        <f t="shared" si="0"/>
        <v>294169.9780526312</v>
      </c>
    </row>
    <row r="27" spans="1:12" x14ac:dyDescent="0.25">
      <c r="A27">
        <v>141300</v>
      </c>
      <c r="B27" s="24">
        <v>3009</v>
      </c>
      <c r="C27" s="25" t="s">
        <v>57</v>
      </c>
      <c r="D27" t="s">
        <v>46</v>
      </c>
      <c r="E27">
        <v>14</v>
      </c>
      <c r="F27" s="27">
        <f t="shared" si="1"/>
        <v>3628.0146493370548</v>
      </c>
      <c r="G27" s="28">
        <f t="shared" si="2"/>
        <v>50792.205090718766</v>
      </c>
      <c r="H27" s="26">
        <v>792</v>
      </c>
      <c r="I27" s="27">
        <f t="shared" si="3"/>
        <v>106.72006148421076</v>
      </c>
      <c r="J27" s="15">
        <f t="shared" si="4"/>
        <v>84522.288695494921</v>
      </c>
      <c r="K27" s="15">
        <f t="shared" si="5"/>
        <v>135314.49378621369</v>
      </c>
      <c r="L27" s="29">
        <f t="shared" si="0"/>
        <v>45104.831262071231</v>
      </c>
    </row>
    <row r="28" spans="1:12" x14ac:dyDescent="0.25">
      <c r="A28">
        <v>141345</v>
      </c>
      <c r="B28" s="24">
        <v>19001</v>
      </c>
      <c r="C28" s="25" t="s">
        <v>58</v>
      </c>
      <c r="D28" t="s">
        <v>46</v>
      </c>
      <c r="E28">
        <v>32</v>
      </c>
      <c r="F28" s="27">
        <f t="shared" si="1"/>
        <v>3628.0146493370548</v>
      </c>
      <c r="G28" s="28">
        <f t="shared" si="2"/>
        <v>116096.46877878575</v>
      </c>
      <c r="H28" s="26">
        <v>1982</v>
      </c>
      <c r="I28" s="27">
        <f t="shared" si="3"/>
        <v>106.72006148421076</v>
      </c>
      <c r="J28" s="15">
        <f t="shared" si="4"/>
        <v>211519.16186170574</v>
      </c>
      <c r="K28" s="15">
        <f t="shared" si="5"/>
        <v>327615.63064049149</v>
      </c>
      <c r="L28" s="29">
        <f t="shared" si="0"/>
        <v>109205.21021349716</v>
      </c>
    </row>
    <row r="29" spans="1:12" x14ac:dyDescent="0.25">
      <c r="A29">
        <v>141319</v>
      </c>
      <c r="B29" s="24">
        <v>7004</v>
      </c>
      <c r="C29" s="25" t="s">
        <v>59</v>
      </c>
      <c r="D29" t="s">
        <v>46</v>
      </c>
      <c r="E29">
        <v>21</v>
      </c>
      <c r="F29" s="27">
        <f t="shared" si="1"/>
        <v>3628.0146493370548</v>
      </c>
      <c r="G29" s="28">
        <f t="shared" si="2"/>
        <v>76188.307636078156</v>
      </c>
      <c r="H29" s="26">
        <v>1984</v>
      </c>
      <c r="I29" s="27">
        <f t="shared" si="3"/>
        <v>106.72006148421076</v>
      </c>
      <c r="J29" s="15">
        <f t="shared" si="4"/>
        <v>211732.60198467414</v>
      </c>
      <c r="K29" s="15">
        <f t="shared" si="5"/>
        <v>287920.90962075233</v>
      </c>
      <c r="L29" s="29">
        <f t="shared" si="0"/>
        <v>95973.63654025078</v>
      </c>
    </row>
    <row r="30" spans="1:12" x14ac:dyDescent="0.25">
      <c r="A30">
        <v>140138</v>
      </c>
      <c r="B30" s="24">
        <v>6002</v>
      </c>
      <c r="C30" s="25" t="s">
        <v>60</v>
      </c>
      <c r="D30" t="s">
        <v>46</v>
      </c>
      <c r="E30">
        <v>45</v>
      </c>
      <c r="F30" s="27">
        <f t="shared" si="1"/>
        <v>3628.0146493370548</v>
      </c>
      <c r="G30" s="28">
        <f t="shared" si="2"/>
        <v>163260.65922016746</v>
      </c>
      <c r="H30" s="26">
        <v>2404</v>
      </c>
      <c r="I30" s="27">
        <f t="shared" si="3"/>
        <v>106.72006148421076</v>
      </c>
      <c r="J30" s="15">
        <f t="shared" si="4"/>
        <v>256555.02780804268</v>
      </c>
      <c r="K30" s="15">
        <f t="shared" si="5"/>
        <v>419815.68702821014</v>
      </c>
      <c r="L30" s="29">
        <f t="shared" si="0"/>
        <v>139938.56234273672</v>
      </c>
    </row>
    <row r="31" spans="1:12" x14ac:dyDescent="0.25">
      <c r="A31">
        <v>140141</v>
      </c>
      <c r="B31" s="24">
        <v>3007</v>
      </c>
      <c r="C31" s="25" t="s">
        <v>61</v>
      </c>
      <c r="D31" t="s">
        <v>46</v>
      </c>
      <c r="E31">
        <v>70</v>
      </c>
      <c r="F31" s="27">
        <f t="shared" si="1"/>
        <v>3628.0146493370548</v>
      </c>
      <c r="G31" s="28">
        <f t="shared" si="2"/>
        <v>253961.02545359384</v>
      </c>
      <c r="H31" s="26">
        <v>1733</v>
      </c>
      <c r="I31" s="27">
        <f t="shared" si="3"/>
        <v>106.72006148421076</v>
      </c>
      <c r="J31" s="15">
        <f t="shared" si="4"/>
        <v>184945.86655213725</v>
      </c>
      <c r="K31" s="15">
        <f t="shared" si="5"/>
        <v>438906.89200573112</v>
      </c>
      <c r="L31" s="29">
        <f t="shared" si="0"/>
        <v>146302.2973352437</v>
      </c>
    </row>
    <row r="32" spans="1:12" x14ac:dyDescent="0.25">
      <c r="A32">
        <v>140038</v>
      </c>
      <c r="B32" s="24">
        <v>18004</v>
      </c>
      <c r="C32" s="25" t="s">
        <v>62</v>
      </c>
      <c r="D32" t="s">
        <v>46</v>
      </c>
      <c r="E32">
        <v>18</v>
      </c>
      <c r="F32" s="27">
        <f t="shared" si="1"/>
        <v>3628.0146493370548</v>
      </c>
      <c r="G32" s="28">
        <f t="shared" si="2"/>
        <v>65304.263688066989</v>
      </c>
      <c r="H32" s="26">
        <v>1145</v>
      </c>
      <c r="I32" s="27">
        <f t="shared" si="3"/>
        <v>106.72006148421076</v>
      </c>
      <c r="J32" s="15">
        <f t="shared" si="4"/>
        <v>122194.47039942132</v>
      </c>
      <c r="K32" s="15">
        <f t="shared" si="5"/>
        <v>187498.73408748832</v>
      </c>
      <c r="L32" s="29">
        <f t="shared" si="0"/>
        <v>62499.578029162774</v>
      </c>
    </row>
    <row r="33" spans="1:12" x14ac:dyDescent="0.25">
      <c r="A33">
        <v>141341</v>
      </c>
      <c r="B33" s="24">
        <v>16001</v>
      </c>
      <c r="C33" s="25" t="s">
        <v>63</v>
      </c>
      <c r="D33" t="s">
        <v>46</v>
      </c>
      <c r="E33">
        <v>3</v>
      </c>
      <c r="F33" s="27">
        <f t="shared" si="1"/>
        <v>3628.0146493370548</v>
      </c>
      <c r="G33" s="28">
        <f t="shared" si="2"/>
        <v>10884.043948011164</v>
      </c>
      <c r="H33" s="26">
        <v>1512</v>
      </c>
      <c r="I33" s="27">
        <f t="shared" si="3"/>
        <v>106.72006148421076</v>
      </c>
      <c r="J33" s="15">
        <f t="shared" si="4"/>
        <v>161360.73296412666</v>
      </c>
      <c r="K33" s="15">
        <f t="shared" si="5"/>
        <v>172244.77691213781</v>
      </c>
      <c r="L33" s="29">
        <f t="shared" si="0"/>
        <v>57414.925637379267</v>
      </c>
    </row>
    <row r="34" spans="1:12" x14ac:dyDescent="0.25">
      <c r="A34">
        <v>141332</v>
      </c>
      <c r="B34" s="24">
        <v>8011</v>
      </c>
      <c r="C34" s="25" t="s">
        <v>64</v>
      </c>
      <c r="D34" t="s">
        <v>46</v>
      </c>
      <c r="E34">
        <v>9</v>
      </c>
      <c r="F34" s="27">
        <f t="shared" si="1"/>
        <v>3628.0146493370548</v>
      </c>
      <c r="G34" s="28">
        <f t="shared" si="2"/>
        <v>32652.131844033494</v>
      </c>
      <c r="H34" s="26">
        <v>1409</v>
      </c>
      <c r="I34" s="27">
        <f t="shared" si="3"/>
        <v>106.72006148421076</v>
      </c>
      <c r="J34" s="15">
        <f t="shared" si="4"/>
        <v>150368.56663125296</v>
      </c>
      <c r="K34" s="15">
        <f t="shared" si="5"/>
        <v>183020.69847528645</v>
      </c>
      <c r="L34" s="29">
        <f t="shared" si="0"/>
        <v>61006.899491762153</v>
      </c>
    </row>
    <row r="35" spans="1:12" x14ac:dyDescent="0.25">
      <c r="A35">
        <v>141331</v>
      </c>
      <c r="B35" s="24">
        <v>4009</v>
      </c>
      <c r="C35" s="25" t="s">
        <v>65</v>
      </c>
      <c r="D35" t="s">
        <v>46</v>
      </c>
      <c r="E35">
        <v>20</v>
      </c>
      <c r="F35" s="27">
        <f t="shared" si="1"/>
        <v>3628.0146493370548</v>
      </c>
      <c r="G35" s="28">
        <f t="shared" si="2"/>
        <v>72560.2929867411</v>
      </c>
      <c r="H35" s="26">
        <v>1182</v>
      </c>
      <c r="I35" s="27">
        <f t="shared" si="3"/>
        <v>106.72006148421076</v>
      </c>
      <c r="J35" s="15">
        <f t="shared" si="4"/>
        <v>126143.11267433711</v>
      </c>
      <c r="K35" s="15">
        <f t="shared" si="5"/>
        <v>198703.40566107823</v>
      </c>
      <c r="L35" s="29">
        <f t="shared" si="0"/>
        <v>66234.468553692743</v>
      </c>
    </row>
    <row r="36" spans="1:12" x14ac:dyDescent="0.25">
      <c r="A36">
        <v>140016</v>
      </c>
      <c r="B36" s="24">
        <v>6003</v>
      </c>
      <c r="C36" s="25" t="s">
        <v>66</v>
      </c>
      <c r="D36" t="s">
        <v>46</v>
      </c>
      <c r="E36">
        <v>26</v>
      </c>
      <c r="F36" s="27">
        <f t="shared" si="1"/>
        <v>3628.0146493370548</v>
      </c>
      <c r="G36" s="28">
        <f t="shared" si="2"/>
        <v>94328.38088276342</v>
      </c>
      <c r="H36" s="26">
        <v>1708</v>
      </c>
      <c r="I36" s="27">
        <f t="shared" si="3"/>
        <v>106.72006148421076</v>
      </c>
      <c r="J36" s="15">
        <f t="shared" si="4"/>
        <v>182277.86501503197</v>
      </c>
      <c r="K36" s="15">
        <f t="shared" si="5"/>
        <v>276606.24589779542</v>
      </c>
      <c r="L36" s="29">
        <f t="shared" si="0"/>
        <v>92202.081965931808</v>
      </c>
    </row>
    <row r="37" spans="1:12" x14ac:dyDescent="0.25">
      <c r="A37">
        <v>141323</v>
      </c>
      <c r="B37" s="24">
        <v>13019</v>
      </c>
      <c r="C37" s="25" t="s">
        <v>67</v>
      </c>
      <c r="D37" t="s">
        <v>46</v>
      </c>
      <c r="E37">
        <v>30</v>
      </c>
      <c r="F37" s="27">
        <f t="shared" si="1"/>
        <v>3628.0146493370548</v>
      </c>
      <c r="G37" s="28">
        <f t="shared" si="2"/>
        <v>108840.43948011164</v>
      </c>
      <c r="H37" s="26">
        <v>1970</v>
      </c>
      <c r="I37" s="27">
        <f t="shared" si="3"/>
        <v>106.72006148421076</v>
      </c>
      <c r="J37" s="15">
        <f t="shared" si="4"/>
        <v>210238.52112389519</v>
      </c>
      <c r="K37" s="15">
        <f t="shared" si="5"/>
        <v>319078.96060400683</v>
      </c>
      <c r="L37" s="29">
        <f t="shared" si="0"/>
        <v>106359.65353466895</v>
      </c>
    </row>
    <row r="38" spans="1:12" x14ac:dyDescent="0.25">
      <c r="A38">
        <v>140109</v>
      </c>
      <c r="B38" s="24">
        <v>19023</v>
      </c>
      <c r="C38" s="25" t="s">
        <v>68</v>
      </c>
      <c r="D38" t="s">
        <v>46</v>
      </c>
      <c r="E38">
        <v>1</v>
      </c>
      <c r="F38" s="27">
        <f t="shared" si="1"/>
        <v>3628.0146493370548</v>
      </c>
      <c r="G38" s="28">
        <f t="shared" si="2"/>
        <v>3628.0146493370548</v>
      </c>
      <c r="H38" s="26">
        <v>2121</v>
      </c>
      <c r="I38" s="27">
        <f t="shared" si="3"/>
        <v>106.72006148421076</v>
      </c>
      <c r="J38" s="15">
        <f t="shared" si="4"/>
        <v>226353.25040801102</v>
      </c>
      <c r="K38" s="15">
        <f t="shared" si="5"/>
        <v>229981.26505734806</v>
      </c>
      <c r="L38" s="29">
        <f t="shared" si="0"/>
        <v>76660.421685782683</v>
      </c>
    </row>
    <row r="39" spans="1:12" x14ac:dyDescent="0.25">
      <c r="A39">
        <v>141307</v>
      </c>
      <c r="B39" s="24">
        <v>16012</v>
      </c>
      <c r="C39" s="25" t="s">
        <v>69</v>
      </c>
      <c r="D39" t="s">
        <v>46</v>
      </c>
      <c r="E39">
        <v>9</v>
      </c>
      <c r="F39" s="27">
        <f t="shared" si="1"/>
        <v>3628.0146493370548</v>
      </c>
      <c r="G39" s="28">
        <f t="shared" si="2"/>
        <v>32652.131844033494</v>
      </c>
      <c r="H39" s="26">
        <v>687</v>
      </c>
      <c r="I39" s="27">
        <f t="shared" si="3"/>
        <v>106.72006148421076</v>
      </c>
      <c r="J39" s="15">
        <f t="shared" si="4"/>
        <v>73316.682239652786</v>
      </c>
      <c r="K39" s="15">
        <f t="shared" si="5"/>
        <v>105968.81408368627</v>
      </c>
      <c r="L39" s="29">
        <f t="shared" si="0"/>
        <v>35322.938027895427</v>
      </c>
    </row>
    <row r="40" spans="1:12" x14ac:dyDescent="0.25">
      <c r="A40">
        <v>141303</v>
      </c>
      <c r="B40" s="24">
        <v>3062</v>
      </c>
      <c r="C40" s="25" t="s">
        <v>70</v>
      </c>
      <c r="D40" t="s">
        <v>46</v>
      </c>
      <c r="E40">
        <v>1</v>
      </c>
      <c r="F40" s="27">
        <f t="shared" si="1"/>
        <v>3628.0146493370548</v>
      </c>
      <c r="G40" s="28">
        <f t="shared" si="2"/>
        <v>3628.0146493370548</v>
      </c>
      <c r="H40" s="26">
        <v>880</v>
      </c>
      <c r="I40" s="27">
        <f t="shared" si="3"/>
        <v>106.72006148421076</v>
      </c>
      <c r="J40" s="15">
        <f t="shared" si="4"/>
        <v>93913.654106105474</v>
      </c>
      <c r="K40" s="15">
        <f t="shared" si="5"/>
        <v>97541.66875544253</v>
      </c>
      <c r="L40" s="29">
        <f t="shared" si="0"/>
        <v>32513.88958514751</v>
      </c>
    </row>
    <row r="41" spans="1:12" x14ac:dyDescent="0.25">
      <c r="A41">
        <v>141327</v>
      </c>
      <c r="B41" s="24">
        <v>13013</v>
      </c>
      <c r="C41" s="25" t="s">
        <v>71</v>
      </c>
      <c r="D41" t="s">
        <v>46</v>
      </c>
      <c r="E41">
        <v>61</v>
      </c>
      <c r="F41" s="27">
        <f t="shared" si="1"/>
        <v>3628.0146493370548</v>
      </c>
      <c r="G41" s="28">
        <f t="shared" si="2"/>
        <v>221308.89360956036</v>
      </c>
      <c r="H41" s="26">
        <v>2301</v>
      </c>
      <c r="I41" s="27">
        <f t="shared" si="3"/>
        <v>106.72006148421076</v>
      </c>
      <c r="J41" s="15">
        <f t="shared" si="4"/>
        <v>245562.86147516896</v>
      </c>
      <c r="K41" s="15">
        <f t="shared" si="5"/>
        <v>466871.75508472929</v>
      </c>
      <c r="L41" s="29">
        <f t="shared" si="0"/>
        <v>155623.91836157642</v>
      </c>
    </row>
    <row r="42" spans="1:12" x14ac:dyDescent="0.25">
      <c r="A42">
        <v>141301</v>
      </c>
      <c r="B42" s="24">
        <v>13010</v>
      </c>
      <c r="C42" s="25" t="s">
        <v>72</v>
      </c>
      <c r="D42" t="s">
        <v>46</v>
      </c>
      <c r="E42">
        <v>13</v>
      </c>
      <c r="F42" s="27">
        <f t="shared" si="1"/>
        <v>3628.0146493370548</v>
      </c>
      <c r="G42" s="28">
        <f t="shared" si="2"/>
        <v>47164.19044138171</v>
      </c>
      <c r="H42" s="26">
        <v>1364</v>
      </c>
      <c r="I42" s="27">
        <f t="shared" si="3"/>
        <v>106.72006148421076</v>
      </c>
      <c r="J42" s="15">
        <f t="shared" si="4"/>
        <v>145566.16386446348</v>
      </c>
      <c r="K42" s="15">
        <f t="shared" si="5"/>
        <v>192730.35430584519</v>
      </c>
      <c r="L42" s="29">
        <f t="shared" si="0"/>
        <v>64243.451435281728</v>
      </c>
    </row>
    <row r="43" spans="1:12" x14ac:dyDescent="0.25">
      <c r="A43">
        <v>141338</v>
      </c>
      <c r="B43" s="24">
        <v>3091</v>
      </c>
      <c r="C43" s="25" t="s">
        <v>50</v>
      </c>
      <c r="D43" t="s">
        <v>46</v>
      </c>
      <c r="E43">
        <v>7</v>
      </c>
      <c r="F43" s="27">
        <f t="shared" si="1"/>
        <v>3628.0146493370548</v>
      </c>
      <c r="G43" s="28">
        <f t="shared" si="2"/>
        <v>25396.102545359383</v>
      </c>
      <c r="H43" s="26">
        <v>939</v>
      </c>
      <c r="I43" s="27">
        <f t="shared" si="3"/>
        <v>106.72006148421076</v>
      </c>
      <c r="J43" s="15">
        <f t="shared" si="4"/>
        <v>100210.13773367391</v>
      </c>
      <c r="K43" s="15">
        <f t="shared" si="5"/>
        <v>125606.24027903329</v>
      </c>
      <c r="L43" s="29">
        <f t="shared" si="0"/>
        <v>41868.746759677764</v>
      </c>
    </row>
    <row r="44" spans="1:12" x14ac:dyDescent="0.25">
      <c r="A44">
        <v>140027</v>
      </c>
      <c r="B44" s="24">
        <v>16011</v>
      </c>
      <c r="C44" s="25" t="s">
        <v>73</v>
      </c>
      <c r="D44" t="s">
        <v>46</v>
      </c>
      <c r="E44">
        <v>13</v>
      </c>
      <c r="F44" s="27">
        <f t="shared" si="1"/>
        <v>3628.0146493370548</v>
      </c>
      <c r="G44" s="28">
        <f t="shared" si="2"/>
        <v>47164.19044138171</v>
      </c>
      <c r="H44" s="26">
        <v>2280</v>
      </c>
      <c r="I44" s="27">
        <f t="shared" si="3"/>
        <v>106.72006148421076</v>
      </c>
      <c r="J44" s="15">
        <f t="shared" si="4"/>
        <v>243321.74018400052</v>
      </c>
      <c r="K44" s="15">
        <f t="shared" si="5"/>
        <v>290485.93062538223</v>
      </c>
      <c r="L44" s="29">
        <f t="shared" si="0"/>
        <v>96828.643541794081</v>
      </c>
    </row>
    <row r="45" spans="1:12" x14ac:dyDescent="0.25">
      <c r="A45">
        <v>140003</v>
      </c>
      <c r="B45" s="24">
        <v>18010</v>
      </c>
      <c r="C45" s="25" t="s">
        <v>74</v>
      </c>
      <c r="D45" t="s">
        <v>46</v>
      </c>
      <c r="E45">
        <v>6</v>
      </c>
      <c r="F45" s="27">
        <f t="shared" si="1"/>
        <v>3628.0146493370548</v>
      </c>
      <c r="G45" s="28">
        <f t="shared" si="2"/>
        <v>21768.087896022327</v>
      </c>
      <c r="H45" s="26">
        <v>1158</v>
      </c>
      <c r="I45" s="27">
        <f t="shared" si="3"/>
        <v>106.72006148421076</v>
      </c>
      <c r="J45" s="15">
        <f t="shared" si="4"/>
        <v>123581.83119871606</v>
      </c>
      <c r="K45" s="15">
        <f t="shared" si="5"/>
        <v>145349.91909473838</v>
      </c>
      <c r="L45" s="29">
        <f t="shared" si="0"/>
        <v>48449.973031579459</v>
      </c>
    </row>
    <row r="46" spans="1:12" x14ac:dyDescent="0.25">
      <c r="A46">
        <v>140173</v>
      </c>
      <c r="B46" s="24">
        <v>13012</v>
      </c>
      <c r="C46" s="25" t="s">
        <v>75</v>
      </c>
      <c r="D46" t="s">
        <v>46</v>
      </c>
      <c r="E46">
        <v>0</v>
      </c>
      <c r="F46" s="27">
        <f t="shared" si="1"/>
        <v>3628.0146493370548</v>
      </c>
      <c r="G46" s="28">
        <f t="shared" si="2"/>
        <v>0</v>
      </c>
      <c r="H46" s="26">
        <v>898</v>
      </c>
      <c r="I46" s="27">
        <f t="shared" si="3"/>
        <v>106.72006148421076</v>
      </c>
      <c r="J46" s="15">
        <f t="shared" si="4"/>
        <v>95834.615212821256</v>
      </c>
      <c r="K46" s="15">
        <f t="shared" si="5"/>
        <v>95834.615212821256</v>
      </c>
      <c r="L46" s="29">
        <f t="shared" si="0"/>
        <v>31944.871737607085</v>
      </c>
    </row>
    <row r="47" spans="1:12" x14ac:dyDescent="0.25">
      <c r="A47">
        <v>141308</v>
      </c>
      <c r="B47" s="24">
        <v>14003</v>
      </c>
      <c r="C47" s="25" t="s">
        <v>76</v>
      </c>
      <c r="D47" t="s">
        <v>46</v>
      </c>
      <c r="E47">
        <v>0</v>
      </c>
      <c r="F47" s="27">
        <f t="shared" si="1"/>
        <v>3628.0146493370548</v>
      </c>
      <c r="G47" s="28">
        <f t="shared" si="2"/>
        <v>0</v>
      </c>
      <c r="H47" s="26">
        <v>405</v>
      </c>
      <c r="I47" s="27">
        <f t="shared" si="3"/>
        <v>106.72006148421076</v>
      </c>
      <c r="J47" s="15">
        <f t="shared" si="4"/>
        <v>43221.624901105359</v>
      </c>
      <c r="K47" s="15">
        <f t="shared" si="5"/>
        <v>43221.624901105359</v>
      </c>
      <c r="L47" s="29">
        <f t="shared" si="0"/>
        <v>14407.208300368453</v>
      </c>
    </row>
    <row r="48" spans="1:12" x14ac:dyDescent="0.25">
      <c r="A48">
        <v>140121</v>
      </c>
      <c r="B48" s="24">
        <v>8014</v>
      </c>
      <c r="C48" s="25" t="s">
        <v>77</v>
      </c>
      <c r="D48" t="s">
        <v>46</v>
      </c>
      <c r="E48">
        <v>3</v>
      </c>
      <c r="F48" s="27">
        <f t="shared" si="1"/>
        <v>3628.0146493370548</v>
      </c>
      <c r="G48" s="28">
        <f t="shared" si="2"/>
        <v>10884.043948011164</v>
      </c>
      <c r="H48" s="26">
        <v>84</v>
      </c>
      <c r="I48" s="27">
        <f t="shared" si="3"/>
        <v>106.72006148421076</v>
      </c>
      <c r="J48" s="15">
        <f t="shared" si="4"/>
        <v>8964.4851646737043</v>
      </c>
      <c r="K48" s="15">
        <f t="shared" si="5"/>
        <v>19848.529112684868</v>
      </c>
      <c r="L48" s="29">
        <f t="shared" si="0"/>
        <v>6616.1763708949557</v>
      </c>
    </row>
    <row r="49" spans="1:12" x14ac:dyDescent="0.25">
      <c r="A49">
        <v>141302</v>
      </c>
      <c r="B49" s="24">
        <v>7009</v>
      </c>
      <c r="C49" s="25" t="s">
        <v>78</v>
      </c>
      <c r="D49" t="s">
        <v>46</v>
      </c>
      <c r="E49">
        <v>2</v>
      </c>
      <c r="F49" s="27">
        <f t="shared" si="1"/>
        <v>3628.0146493370548</v>
      </c>
      <c r="G49" s="28">
        <f t="shared" si="2"/>
        <v>7256.0292986741097</v>
      </c>
      <c r="H49" s="26">
        <v>708</v>
      </c>
      <c r="I49" s="27">
        <f t="shared" si="3"/>
        <v>106.72006148421076</v>
      </c>
      <c r="J49" s="15">
        <f t="shared" si="4"/>
        <v>75557.803530821213</v>
      </c>
      <c r="K49" s="15">
        <f t="shared" si="5"/>
        <v>82813.832829495324</v>
      </c>
      <c r="L49" s="29">
        <f t="shared" si="0"/>
        <v>27604.610943165109</v>
      </c>
    </row>
    <row r="50" spans="1:12" x14ac:dyDescent="0.25">
      <c r="A50">
        <v>141309</v>
      </c>
      <c r="B50" s="24">
        <v>5009</v>
      </c>
      <c r="C50" s="25" t="s">
        <v>79</v>
      </c>
      <c r="D50" t="s">
        <v>46</v>
      </c>
      <c r="E50">
        <v>4</v>
      </c>
      <c r="F50" s="27">
        <f t="shared" si="1"/>
        <v>3628.0146493370548</v>
      </c>
      <c r="G50" s="28">
        <f t="shared" si="2"/>
        <v>14512.058597348219</v>
      </c>
      <c r="H50" s="26">
        <v>787</v>
      </c>
      <c r="I50" s="27">
        <f t="shared" si="3"/>
        <v>106.72006148421076</v>
      </c>
      <c r="J50" s="15">
        <f t="shared" si="4"/>
        <v>83988.688388073875</v>
      </c>
      <c r="K50" s="15">
        <f t="shared" si="5"/>
        <v>98500.746985422098</v>
      </c>
      <c r="L50" s="29">
        <f t="shared" si="0"/>
        <v>32833.582328474033</v>
      </c>
    </row>
    <row r="51" spans="1:12" x14ac:dyDescent="0.25">
      <c r="A51">
        <v>141306</v>
      </c>
      <c r="B51" s="24">
        <v>19009</v>
      </c>
      <c r="C51" s="25" t="s">
        <v>80</v>
      </c>
      <c r="D51" t="s">
        <v>46</v>
      </c>
      <c r="E51">
        <v>7</v>
      </c>
      <c r="F51" s="27">
        <f t="shared" si="1"/>
        <v>3628.0146493370548</v>
      </c>
      <c r="G51" s="28">
        <f t="shared" si="2"/>
        <v>25396.102545359383</v>
      </c>
      <c r="H51" s="26">
        <v>1164</v>
      </c>
      <c r="I51" s="27">
        <f t="shared" si="3"/>
        <v>106.72006148421076</v>
      </c>
      <c r="J51" s="15">
        <f t="shared" si="4"/>
        <v>124222.15156762133</v>
      </c>
      <c r="K51" s="15">
        <f t="shared" si="5"/>
        <v>149618.25411298071</v>
      </c>
      <c r="L51" s="29">
        <f t="shared" si="0"/>
        <v>49872.751370993567</v>
      </c>
    </row>
    <row r="52" spans="1:12" x14ac:dyDescent="0.25">
      <c r="A52">
        <v>141315</v>
      </c>
      <c r="B52" s="24">
        <v>16009</v>
      </c>
      <c r="C52" s="25" t="s">
        <v>81</v>
      </c>
      <c r="D52" t="s">
        <v>46</v>
      </c>
      <c r="E52">
        <v>66</v>
      </c>
      <c r="F52" s="27">
        <f t="shared" si="1"/>
        <v>3628.0146493370548</v>
      </c>
      <c r="G52" s="28">
        <f t="shared" si="2"/>
        <v>239448.96685624562</v>
      </c>
      <c r="H52" s="26">
        <v>1310</v>
      </c>
      <c r="I52" s="27">
        <f t="shared" si="3"/>
        <v>106.72006148421076</v>
      </c>
      <c r="J52" s="15">
        <f t="shared" si="4"/>
        <v>139803.28054431611</v>
      </c>
      <c r="K52" s="15">
        <f t="shared" si="5"/>
        <v>379252.2474005617</v>
      </c>
      <c r="L52" s="29">
        <f t="shared" si="0"/>
        <v>126417.41580018723</v>
      </c>
    </row>
    <row r="53" spans="1:12" x14ac:dyDescent="0.25">
      <c r="A53">
        <v>141304</v>
      </c>
      <c r="B53" s="24">
        <v>1001</v>
      </c>
      <c r="C53" s="25" t="s">
        <v>82</v>
      </c>
      <c r="D53" t="s">
        <v>46</v>
      </c>
      <c r="E53">
        <v>4</v>
      </c>
      <c r="F53" s="27">
        <f t="shared" si="1"/>
        <v>3628.0146493370548</v>
      </c>
      <c r="G53" s="28">
        <f t="shared" si="2"/>
        <v>14512.058597348219</v>
      </c>
      <c r="H53" s="26">
        <v>969</v>
      </c>
      <c r="I53" s="27">
        <f t="shared" si="3"/>
        <v>106.72006148421076</v>
      </c>
      <c r="J53" s="15">
        <f t="shared" si="4"/>
        <v>103411.73957820023</v>
      </c>
      <c r="K53" s="15">
        <f t="shared" si="5"/>
        <v>117923.79817554845</v>
      </c>
      <c r="L53" s="29">
        <f t="shared" si="0"/>
        <v>39307.932725182814</v>
      </c>
    </row>
    <row r="54" spans="1:12" x14ac:dyDescent="0.25">
      <c r="A54">
        <v>140199</v>
      </c>
      <c r="B54" s="24">
        <v>12007</v>
      </c>
      <c r="C54" s="25" t="s">
        <v>83</v>
      </c>
      <c r="D54" t="s">
        <v>46</v>
      </c>
      <c r="E54">
        <v>129</v>
      </c>
      <c r="F54" s="27">
        <f t="shared" si="1"/>
        <v>3628.0146493370548</v>
      </c>
      <c r="G54" s="28">
        <f t="shared" si="2"/>
        <v>468013.88976448006</v>
      </c>
      <c r="H54" s="26">
        <v>2815</v>
      </c>
      <c r="I54" s="27">
        <f t="shared" si="3"/>
        <v>106.72006148421076</v>
      </c>
      <c r="J54" s="15">
        <f t="shared" si="4"/>
        <v>300416.97307805327</v>
      </c>
      <c r="K54" s="15">
        <f t="shared" si="5"/>
        <v>768430.86284253327</v>
      </c>
      <c r="L54" s="29">
        <f t="shared" si="0"/>
        <v>256143.62094751108</v>
      </c>
    </row>
    <row r="55" spans="1:12" x14ac:dyDescent="0.25">
      <c r="A55">
        <v>140168</v>
      </c>
      <c r="B55" s="24">
        <v>8009</v>
      </c>
      <c r="C55" s="25" t="s">
        <v>84</v>
      </c>
      <c r="D55" t="s">
        <v>46</v>
      </c>
      <c r="E55">
        <v>25</v>
      </c>
      <c r="F55" s="27">
        <f t="shared" si="1"/>
        <v>3628.0146493370548</v>
      </c>
      <c r="G55" s="28">
        <f t="shared" si="2"/>
        <v>90700.366233426364</v>
      </c>
      <c r="H55" s="26">
        <v>1143</v>
      </c>
      <c r="I55" s="27">
        <f t="shared" si="3"/>
        <v>106.72006148421076</v>
      </c>
      <c r="J55" s="15">
        <f t="shared" si="4"/>
        <v>121981.0302764529</v>
      </c>
      <c r="K55" s="15">
        <f t="shared" si="5"/>
        <v>212681.39650987927</v>
      </c>
      <c r="L55" s="29">
        <f t="shared" si="0"/>
        <v>70893.798836626418</v>
      </c>
    </row>
    <row r="56" spans="1:12" x14ac:dyDescent="0.25">
      <c r="A56">
        <v>141322</v>
      </c>
      <c r="B56" s="24">
        <v>12005</v>
      </c>
      <c r="C56" s="25" t="s">
        <v>85</v>
      </c>
      <c r="D56" t="s">
        <v>46</v>
      </c>
      <c r="E56">
        <v>96</v>
      </c>
      <c r="F56" s="27">
        <f t="shared" si="1"/>
        <v>3628.0146493370548</v>
      </c>
      <c r="G56" s="28">
        <f t="shared" si="2"/>
        <v>348289.40633635723</v>
      </c>
      <c r="H56" s="26">
        <v>2578</v>
      </c>
      <c r="I56" s="27">
        <f t="shared" si="3"/>
        <v>106.72006148421076</v>
      </c>
      <c r="J56" s="15">
        <f t="shared" si="4"/>
        <v>275124.31850629533</v>
      </c>
      <c r="K56" s="15">
        <f t="shared" si="5"/>
        <v>623413.72484265256</v>
      </c>
      <c r="L56" s="29">
        <f t="shared" si="0"/>
        <v>207804.57494755086</v>
      </c>
    </row>
    <row r="57" spans="1:12" x14ac:dyDescent="0.25">
      <c r="A57">
        <v>140102</v>
      </c>
      <c r="B57" s="24">
        <v>20001</v>
      </c>
      <c r="C57" s="25" t="s">
        <v>86</v>
      </c>
      <c r="D57" t="s">
        <v>46</v>
      </c>
      <c r="E57">
        <v>58</v>
      </c>
      <c r="F57" s="27">
        <f t="shared" si="1"/>
        <v>3628.0146493370548</v>
      </c>
      <c r="G57" s="28">
        <f t="shared" si="2"/>
        <v>210424.84966154917</v>
      </c>
      <c r="H57" s="26">
        <v>1914</v>
      </c>
      <c r="I57" s="27">
        <f t="shared" si="3"/>
        <v>106.72006148421076</v>
      </c>
      <c r="J57" s="15">
        <f t="shared" si="4"/>
        <v>204262.19768077938</v>
      </c>
      <c r="K57" s="15">
        <f t="shared" si="5"/>
        <v>414687.04734232859</v>
      </c>
      <c r="L57" s="29">
        <f t="shared" si="0"/>
        <v>138229.01578077619</v>
      </c>
    </row>
    <row r="58" spans="1:12" x14ac:dyDescent="0.25">
      <c r="A58">
        <v>141335</v>
      </c>
      <c r="B58" s="24">
        <v>8005</v>
      </c>
      <c r="C58" s="25" t="s">
        <v>87</v>
      </c>
      <c r="D58" t="s">
        <v>46</v>
      </c>
      <c r="E58">
        <v>11</v>
      </c>
      <c r="F58" s="27">
        <f t="shared" si="1"/>
        <v>3628.0146493370548</v>
      </c>
      <c r="G58" s="28">
        <f t="shared" si="2"/>
        <v>39908.161142707606</v>
      </c>
      <c r="H58" s="26">
        <v>650</v>
      </c>
      <c r="I58" s="27">
        <f t="shared" si="3"/>
        <v>106.72006148421076</v>
      </c>
      <c r="J58" s="15">
        <f t="shared" si="4"/>
        <v>69368.039964736992</v>
      </c>
      <c r="K58" s="15">
        <f t="shared" si="5"/>
        <v>109276.20110744459</v>
      </c>
      <c r="L58" s="29">
        <f t="shared" si="0"/>
        <v>36425.400369148199</v>
      </c>
    </row>
    <row r="59" spans="1:12" x14ac:dyDescent="0.25">
      <c r="A59">
        <v>140203</v>
      </c>
      <c r="B59" s="24">
        <v>19028</v>
      </c>
      <c r="C59" s="25" t="s">
        <v>88</v>
      </c>
      <c r="D59" t="s">
        <v>46</v>
      </c>
      <c r="E59">
        <v>21</v>
      </c>
      <c r="F59" s="27">
        <f t="shared" si="1"/>
        <v>3628.0146493370548</v>
      </c>
      <c r="G59" s="28">
        <f t="shared" si="2"/>
        <v>76188.307636078156</v>
      </c>
      <c r="H59" s="26">
        <v>1564</v>
      </c>
      <c r="I59" s="27">
        <f t="shared" si="3"/>
        <v>106.72006148421076</v>
      </c>
      <c r="J59" s="15">
        <f t="shared" si="4"/>
        <v>166910.17616130563</v>
      </c>
      <c r="K59" s="15">
        <f t="shared" si="5"/>
        <v>243098.48379738379</v>
      </c>
      <c r="L59" s="29">
        <f t="shared" si="0"/>
        <v>81032.827932461267</v>
      </c>
    </row>
    <row r="60" spans="1:12" x14ac:dyDescent="0.25">
      <c r="A60">
        <v>141325</v>
      </c>
      <c r="B60" s="24">
        <v>11004</v>
      </c>
      <c r="C60" s="25" t="s">
        <v>89</v>
      </c>
      <c r="D60" t="s">
        <v>46</v>
      </c>
      <c r="E60">
        <v>14</v>
      </c>
      <c r="F60" s="27">
        <f t="shared" si="1"/>
        <v>3628.0146493370548</v>
      </c>
      <c r="G60" s="28">
        <f t="shared" si="2"/>
        <v>50792.205090718766</v>
      </c>
      <c r="H60" s="26">
        <v>3532</v>
      </c>
      <c r="I60" s="27">
        <f t="shared" si="3"/>
        <v>106.72006148421076</v>
      </c>
      <c r="J60" s="15">
        <f t="shared" si="4"/>
        <v>376935.25716223242</v>
      </c>
      <c r="K60" s="15">
        <f t="shared" si="5"/>
        <v>427727.46225295117</v>
      </c>
      <c r="L60" s="29">
        <f t="shared" si="0"/>
        <v>142575.82075098372</v>
      </c>
    </row>
    <row r="61" spans="1:12" x14ac:dyDescent="0.25">
      <c r="A61">
        <v>140047</v>
      </c>
      <c r="B61" s="24">
        <v>13009</v>
      </c>
      <c r="C61" s="25" t="s">
        <v>90</v>
      </c>
      <c r="D61" t="s">
        <v>46</v>
      </c>
      <c r="E61">
        <v>11</v>
      </c>
      <c r="F61" s="27">
        <f t="shared" si="1"/>
        <v>3628.0146493370548</v>
      </c>
      <c r="G61" s="28">
        <f t="shared" si="2"/>
        <v>39908.161142707606</v>
      </c>
      <c r="H61" s="26">
        <v>2506</v>
      </c>
      <c r="I61" s="27">
        <f t="shared" si="3"/>
        <v>106.72006148421076</v>
      </c>
      <c r="J61" s="15">
        <f t="shared" si="4"/>
        <v>267440.47407943214</v>
      </c>
      <c r="K61" s="15">
        <f t="shared" si="5"/>
        <v>307348.63522213977</v>
      </c>
      <c r="L61" s="29">
        <f t="shared" si="0"/>
        <v>102449.54507404659</v>
      </c>
    </row>
    <row r="62" spans="1:12" x14ac:dyDescent="0.25">
      <c r="A62">
        <v>141310</v>
      </c>
      <c r="B62" s="24">
        <v>13005</v>
      </c>
      <c r="C62" s="25" t="s">
        <v>91</v>
      </c>
      <c r="D62" t="s">
        <v>46</v>
      </c>
      <c r="E62">
        <v>14</v>
      </c>
      <c r="F62" s="27">
        <f t="shared" si="1"/>
        <v>3628.0146493370548</v>
      </c>
      <c r="G62" s="28">
        <f t="shared" si="2"/>
        <v>50792.205090718766</v>
      </c>
      <c r="H62" s="26">
        <v>2089</v>
      </c>
      <c r="I62" s="27">
        <f t="shared" si="3"/>
        <v>106.72006148421076</v>
      </c>
      <c r="J62" s="15">
        <f t="shared" si="4"/>
        <v>222938.20844051629</v>
      </c>
      <c r="K62" s="15">
        <f t="shared" si="5"/>
        <v>273730.41353123507</v>
      </c>
      <c r="L62" s="29">
        <f t="shared" si="0"/>
        <v>91243.471177078362</v>
      </c>
    </row>
    <row r="63" spans="1:12" x14ac:dyDescent="0.25">
      <c r="A63">
        <v>141342</v>
      </c>
      <c r="B63" s="24">
        <v>1006</v>
      </c>
      <c r="C63" s="25" t="s">
        <v>92</v>
      </c>
      <c r="D63" t="s">
        <v>46</v>
      </c>
      <c r="E63">
        <v>42</v>
      </c>
      <c r="F63" s="27">
        <f t="shared" si="1"/>
        <v>3628.0146493370548</v>
      </c>
      <c r="G63" s="28">
        <f t="shared" si="2"/>
        <v>152376.61527215631</v>
      </c>
      <c r="H63" s="26">
        <v>1576</v>
      </c>
      <c r="I63" s="27">
        <f t="shared" si="3"/>
        <v>106.72006148421076</v>
      </c>
      <c r="J63" s="15">
        <f t="shared" si="4"/>
        <v>168190.81689911615</v>
      </c>
      <c r="K63" s="15">
        <f t="shared" si="5"/>
        <v>320567.43217127246</v>
      </c>
      <c r="L63" s="29">
        <f t="shared" si="0"/>
        <v>106855.81072375749</v>
      </c>
    </row>
    <row r="64" spans="1:12" x14ac:dyDescent="0.25">
      <c r="A64">
        <v>140061</v>
      </c>
      <c r="B64" s="24">
        <v>18001</v>
      </c>
      <c r="C64" s="25" t="s">
        <v>93</v>
      </c>
      <c r="D64" t="s">
        <v>46</v>
      </c>
      <c r="E64">
        <v>28</v>
      </c>
      <c r="F64" s="27">
        <f t="shared" si="1"/>
        <v>3628.0146493370548</v>
      </c>
      <c r="G64" s="28">
        <f t="shared" si="2"/>
        <v>101584.41018143753</v>
      </c>
      <c r="H64" s="26">
        <v>694</v>
      </c>
      <c r="I64" s="27">
        <f t="shared" si="3"/>
        <v>106.72006148421076</v>
      </c>
      <c r="J64" s="15">
        <f t="shared" si="4"/>
        <v>74063.722670042262</v>
      </c>
      <c r="K64" s="15">
        <f t="shared" si="5"/>
        <v>175648.13285147981</v>
      </c>
      <c r="L64" s="29">
        <f t="shared" si="0"/>
        <v>58549.377617159938</v>
      </c>
    </row>
    <row r="65" spans="1:12" x14ac:dyDescent="0.25">
      <c r="A65">
        <v>141334</v>
      </c>
      <c r="B65" s="24">
        <v>13024</v>
      </c>
      <c r="C65" s="25" t="s">
        <v>94</v>
      </c>
      <c r="D65" t="s">
        <v>46</v>
      </c>
      <c r="E65">
        <v>14</v>
      </c>
      <c r="F65" s="27">
        <f t="shared" si="1"/>
        <v>3628.0146493370548</v>
      </c>
      <c r="G65" s="28">
        <f t="shared" si="2"/>
        <v>50792.205090718766</v>
      </c>
      <c r="H65" s="26">
        <v>4104</v>
      </c>
      <c r="I65" s="27">
        <f t="shared" si="3"/>
        <v>106.72006148421076</v>
      </c>
      <c r="J65" s="15">
        <f t="shared" si="4"/>
        <v>437979.13233120093</v>
      </c>
      <c r="K65" s="15">
        <f t="shared" si="5"/>
        <v>488771.33742191968</v>
      </c>
      <c r="L65" s="29">
        <f t="shared" si="0"/>
        <v>162923.7791406399</v>
      </c>
    </row>
    <row r="66" spans="1:12" x14ac:dyDescent="0.25">
      <c r="A66">
        <v>141316</v>
      </c>
      <c r="B66" s="24">
        <v>8018</v>
      </c>
      <c r="C66" s="25" t="s">
        <v>95</v>
      </c>
      <c r="D66" t="s">
        <v>46</v>
      </c>
      <c r="E66">
        <v>8</v>
      </c>
      <c r="F66" s="27">
        <f t="shared" si="1"/>
        <v>3628.0146493370548</v>
      </c>
      <c r="G66" s="28">
        <f t="shared" si="2"/>
        <v>29024.117194696439</v>
      </c>
      <c r="H66" s="26">
        <v>4604</v>
      </c>
      <c r="I66" s="27">
        <f t="shared" si="3"/>
        <v>106.72006148421076</v>
      </c>
      <c r="J66" s="15">
        <f t="shared" si="4"/>
        <v>491339.16307330632</v>
      </c>
      <c r="K66" s="15">
        <f t="shared" si="5"/>
        <v>520363.28026800277</v>
      </c>
      <c r="L66" s="29">
        <f t="shared" si="0"/>
        <v>173454.42675600093</v>
      </c>
    </row>
    <row r="67" spans="1:12" x14ac:dyDescent="0.25">
      <c r="E67" s="1"/>
      <c r="G67" s="38"/>
      <c r="H67" s="1"/>
      <c r="J67" s="38"/>
      <c r="K67" s="38"/>
    </row>
  </sheetData>
  <pageMargins left="0.7" right="0.7" top="0.75" bottom="0.75" header="0.3" footer="0.3"/>
  <pageSetup scale="75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B5AF9-B843-40C0-9B6D-B0D402ECB4FD}">
  <sheetPr>
    <pageSetUpPr fitToPage="1"/>
  </sheetPr>
  <dimension ref="A1:L40"/>
  <sheetViews>
    <sheetView topLeftCell="B1" zoomScale="90" zoomScaleNormal="90" workbookViewId="0">
      <selection activeCell="B3" sqref="B3"/>
    </sheetView>
  </sheetViews>
  <sheetFormatPr defaultRowHeight="15" x14ac:dyDescent="0.25"/>
  <cols>
    <col min="1" max="1" width="0" hidden="1" customWidth="1"/>
    <col min="3" max="3" width="33.140625" customWidth="1"/>
    <col min="4" max="4" width="11.5703125" customWidth="1"/>
    <col min="5" max="5" width="13.28515625" bestFit="1" customWidth="1"/>
    <col min="7" max="7" width="16.7109375" bestFit="1" customWidth="1"/>
    <col min="8" max="8" width="14.5703125" customWidth="1"/>
    <col min="10" max="11" width="16.7109375" bestFit="1" customWidth="1"/>
    <col min="12" max="12" width="13.28515625" bestFit="1" customWidth="1"/>
  </cols>
  <sheetData>
    <row r="1" spans="1:12" x14ac:dyDescent="0.25">
      <c r="B1" s="1" t="s">
        <v>0</v>
      </c>
    </row>
    <row r="2" spans="1:12" x14ac:dyDescent="0.25">
      <c r="B2" s="1" t="s">
        <v>96</v>
      </c>
    </row>
    <row r="4" spans="1:12" x14ac:dyDescent="0.25">
      <c r="B4" s="1" t="s">
        <v>6</v>
      </c>
    </row>
    <row r="5" spans="1:12" x14ac:dyDescent="0.25">
      <c r="B5" s="1"/>
    </row>
    <row r="6" spans="1:12" x14ac:dyDescent="0.25">
      <c r="B6" s="1" t="s">
        <v>7</v>
      </c>
    </row>
    <row r="9" spans="1:12" ht="30" x14ac:dyDescent="0.25">
      <c r="B9" s="18" t="s">
        <v>8</v>
      </c>
      <c r="C9" s="18" t="s">
        <v>9</v>
      </c>
      <c r="D9" s="18" t="s">
        <v>10</v>
      </c>
      <c r="E9" s="18" t="s">
        <v>97</v>
      </c>
      <c r="F9" s="18" t="s">
        <v>98</v>
      </c>
      <c r="G9" s="18" t="s">
        <v>99</v>
      </c>
      <c r="H9" s="18" t="s">
        <v>100</v>
      </c>
      <c r="I9" s="18" t="s">
        <v>101</v>
      </c>
      <c r="J9" s="18" t="s">
        <v>102</v>
      </c>
      <c r="K9" s="18" t="s">
        <v>103</v>
      </c>
      <c r="L9" s="18" t="s">
        <v>18</v>
      </c>
    </row>
    <row r="10" spans="1:12" x14ac:dyDescent="0.25">
      <c r="A10">
        <v>142010</v>
      </c>
      <c r="B10">
        <v>8020</v>
      </c>
      <c r="C10" s="25" t="s">
        <v>104</v>
      </c>
      <c r="D10" s="39" t="s">
        <v>105</v>
      </c>
      <c r="E10" s="26">
        <v>2497</v>
      </c>
      <c r="F10">
        <v>645.04999999999995</v>
      </c>
      <c r="G10" s="28">
        <f t="shared" ref="G10:G15" si="0">F10*E10</f>
        <v>1610689.8499999999</v>
      </c>
      <c r="K10" s="15">
        <f>G10+J10</f>
        <v>1610689.8499999999</v>
      </c>
      <c r="L10" s="15">
        <f>K10/3</f>
        <v>536896.61666666658</v>
      </c>
    </row>
    <row r="11" spans="1:12" x14ac:dyDescent="0.25">
      <c r="A11">
        <v>142008</v>
      </c>
      <c r="B11">
        <v>14085</v>
      </c>
      <c r="C11" s="25" t="s">
        <v>106</v>
      </c>
      <c r="D11" s="39" t="s">
        <v>105</v>
      </c>
      <c r="E11" s="26">
        <v>6937</v>
      </c>
      <c r="F11">
        <f>$F$10</f>
        <v>645.04999999999995</v>
      </c>
      <c r="G11" s="28">
        <f t="shared" si="0"/>
        <v>4474711.8499999996</v>
      </c>
      <c r="K11" s="15">
        <f t="shared" ref="K11:K16" si="1">G11+J11</f>
        <v>4474711.8499999996</v>
      </c>
      <c r="L11" s="15">
        <f t="shared" ref="L11:L16" si="2">K11/3</f>
        <v>1491570.6166666665</v>
      </c>
    </row>
    <row r="12" spans="1:12" x14ac:dyDescent="0.25">
      <c r="A12">
        <v>142009</v>
      </c>
      <c r="B12">
        <v>3019</v>
      </c>
      <c r="C12" s="25" t="s">
        <v>107</v>
      </c>
      <c r="D12" s="39" t="s">
        <v>105</v>
      </c>
      <c r="E12" s="26">
        <v>2275</v>
      </c>
      <c r="F12">
        <f>$F$10</f>
        <v>645.04999999999995</v>
      </c>
      <c r="G12" s="28">
        <f t="shared" si="0"/>
        <v>1467488.75</v>
      </c>
      <c r="K12" s="15">
        <f t="shared" si="1"/>
        <v>1467488.75</v>
      </c>
      <c r="L12" s="15">
        <f t="shared" si="2"/>
        <v>489162.91666666669</v>
      </c>
    </row>
    <row r="13" spans="1:12" x14ac:dyDescent="0.25">
      <c r="A13">
        <v>142006</v>
      </c>
      <c r="B13">
        <v>19012</v>
      </c>
      <c r="C13" s="25" t="s">
        <v>108</v>
      </c>
      <c r="D13" s="39" t="s">
        <v>105</v>
      </c>
      <c r="E13" s="26">
        <v>269</v>
      </c>
      <c r="F13">
        <f>$F$10</f>
        <v>645.04999999999995</v>
      </c>
      <c r="G13" s="28">
        <f t="shared" si="0"/>
        <v>173518.44999999998</v>
      </c>
      <c r="K13" s="15">
        <f t="shared" si="1"/>
        <v>173518.44999999998</v>
      </c>
      <c r="L13" s="15">
        <f t="shared" si="2"/>
        <v>57839.48333333333</v>
      </c>
    </row>
    <row r="14" spans="1:12" x14ac:dyDescent="0.25">
      <c r="A14">
        <v>142013</v>
      </c>
      <c r="B14">
        <v>16014</v>
      </c>
      <c r="C14" s="25" t="s">
        <v>109</v>
      </c>
      <c r="D14" s="39" t="s">
        <v>105</v>
      </c>
      <c r="E14" s="26">
        <v>378</v>
      </c>
      <c r="F14">
        <f>$F$10</f>
        <v>645.04999999999995</v>
      </c>
      <c r="G14" s="28">
        <f t="shared" si="0"/>
        <v>243828.9</v>
      </c>
      <c r="K14" s="15">
        <f t="shared" si="1"/>
        <v>243828.9</v>
      </c>
      <c r="L14" s="15">
        <f t="shared" si="2"/>
        <v>81276.3</v>
      </c>
    </row>
    <row r="15" spans="1:12" x14ac:dyDescent="0.25">
      <c r="A15">
        <v>140105</v>
      </c>
      <c r="B15">
        <v>4013</v>
      </c>
      <c r="C15" s="25" t="s">
        <v>110</v>
      </c>
      <c r="D15" s="39" t="s">
        <v>105</v>
      </c>
      <c r="E15" s="26">
        <v>1340</v>
      </c>
      <c r="F15">
        <f>$F$10</f>
        <v>645.04999999999995</v>
      </c>
      <c r="G15" s="28">
        <f t="shared" si="0"/>
        <v>864366.99999999988</v>
      </c>
      <c r="K15" s="15">
        <f t="shared" si="1"/>
        <v>864366.99999999988</v>
      </c>
      <c r="L15" s="15">
        <f t="shared" si="2"/>
        <v>288122.33333333331</v>
      </c>
    </row>
    <row r="16" spans="1:12" ht="15.75" thickBot="1" x14ac:dyDescent="0.3">
      <c r="B16" s="40" t="s">
        <v>111</v>
      </c>
      <c r="C16" s="40"/>
      <c r="D16" s="41"/>
      <c r="E16" s="42">
        <f>SUM(E10:E15)</f>
        <v>13696</v>
      </c>
      <c r="F16" s="40"/>
      <c r="G16" s="43">
        <f>SUM(G10:G15)</f>
        <v>8834604.7999999989</v>
      </c>
      <c r="H16" s="44">
        <f>SUM(H10:H15)</f>
        <v>0</v>
      </c>
      <c r="I16" s="40"/>
      <c r="J16" s="43">
        <f>SUM(J10:J15)</f>
        <v>0</v>
      </c>
      <c r="K16" s="45">
        <f t="shared" si="1"/>
        <v>8834604.7999999989</v>
      </c>
      <c r="L16" s="45">
        <f t="shared" si="2"/>
        <v>2944868.2666666661</v>
      </c>
    </row>
    <row r="17" spans="1:12" x14ac:dyDescent="0.25">
      <c r="D17" s="39"/>
    </row>
    <row r="18" spans="1:12" x14ac:dyDescent="0.25">
      <c r="A18">
        <v>144031</v>
      </c>
      <c r="B18">
        <v>19005</v>
      </c>
      <c r="C18" s="25" t="s">
        <v>112</v>
      </c>
      <c r="D18" s="39" t="s">
        <v>113</v>
      </c>
      <c r="E18" s="26">
        <v>926</v>
      </c>
      <c r="F18" s="46">
        <v>283.02999999999997</v>
      </c>
      <c r="G18" s="28">
        <f t="shared" ref="G18:G27" si="3">F18*E18</f>
        <v>262085.77999999997</v>
      </c>
      <c r="H18" s="26">
        <v>172</v>
      </c>
      <c r="I18" s="47">
        <v>298.37</v>
      </c>
      <c r="J18" s="28">
        <f>H18*I18</f>
        <v>51319.64</v>
      </c>
      <c r="K18" s="15">
        <f t="shared" ref="K18:K29" si="4">G18+J18</f>
        <v>313405.42</v>
      </c>
      <c r="L18" s="15">
        <f t="shared" ref="L18:L29" si="5">K18/3</f>
        <v>104468.47333333333</v>
      </c>
    </row>
    <row r="19" spans="1:12" x14ac:dyDescent="0.25">
      <c r="A19">
        <v>144035</v>
      </c>
      <c r="B19">
        <v>14004</v>
      </c>
      <c r="C19" s="25" t="s">
        <v>114</v>
      </c>
      <c r="D19" s="39" t="s">
        <v>113</v>
      </c>
      <c r="E19" s="26">
        <v>58</v>
      </c>
      <c r="F19">
        <f>$F$18</f>
        <v>283.02999999999997</v>
      </c>
      <c r="G19" s="28">
        <f t="shared" si="3"/>
        <v>16415.739999999998</v>
      </c>
      <c r="H19" s="26">
        <v>20</v>
      </c>
      <c r="I19">
        <f>$I$18</f>
        <v>298.37</v>
      </c>
      <c r="J19" s="28">
        <f>H19*I19</f>
        <v>5967.4</v>
      </c>
      <c r="K19" s="15">
        <f t="shared" si="4"/>
        <v>22383.14</v>
      </c>
      <c r="L19" s="15">
        <f t="shared" si="5"/>
        <v>7461.0466666666662</v>
      </c>
    </row>
    <row r="20" spans="1:12" x14ac:dyDescent="0.25">
      <c r="A20">
        <v>140033</v>
      </c>
      <c r="B20">
        <v>23002</v>
      </c>
      <c r="C20" s="25" t="s">
        <v>115</v>
      </c>
      <c r="D20" s="39" t="s">
        <v>113</v>
      </c>
      <c r="E20" s="26">
        <v>3918</v>
      </c>
      <c r="F20">
        <f t="shared" ref="F20:F28" si="6">$F$18</f>
        <v>283.02999999999997</v>
      </c>
      <c r="G20" s="28">
        <f t="shared" si="3"/>
        <v>1108911.5399999998</v>
      </c>
      <c r="H20" s="26">
        <v>158</v>
      </c>
      <c r="I20">
        <f t="shared" ref="I20:I28" si="7">$I$18</f>
        <v>298.37</v>
      </c>
      <c r="J20" s="28">
        <f t="shared" ref="J20:J27" si="8">H20*I20</f>
        <v>47142.46</v>
      </c>
      <c r="K20" s="15">
        <f t="shared" si="4"/>
        <v>1156053.9999999998</v>
      </c>
      <c r="L20" s="15">
        <f t="shared" si="5"/>
        <v>385351.33333333326</v>
      </c>
    </row>
    <row r="21" spans="1:12" x14ac:dyDescent="0.25">
      <c r="A21">
        <v>144039</v>
      </c>
      <c r="B21">
        <v>3021</v>
      </c>
      <c r="C21" s="25" t="s">
        <v>116</v>
      </c>
      <c r="D21" s="39" t="s">
        <v>113</v>
      </c>
      <c r="E21" s="26">
        <v>4030</v>
      </c>
      <c r="F21">
        <f t="shared" si="6"/>
        <v>283.02999999999997</v>
      </c>
      <c r="G21" s="28">
        <f t="shared" si="3"/>
        <v>1140610.8999999999</v>
      </c>
      <c r="H21" s="26">
        <v>236</v>
      </c>
      <c r="I21">
        <f t="shared" si="7"/>
        <v>298.37</v>
      </c>
      <c r="J21" s="28">
        <f t="shared" si="8"/>
        <v>70415.320000000007</v>
      </c>
      <c r="K21" s="15">
        <f t="shared" si="4"/>
        <v>1211026.22</v>
      </c>
      <c r="L21" s="15">
        <f t="shared" si="5"/>
        <v>403675.40666666668</v>
      </c>
    </row>
    <row r="22" spans="1:12" x14ac:dyDescent="0.25">
      <c r="A22">
        <v>144026</v>
      </c>
      <c r="B22">
        <v>3452</v>
      </c>
      <c r="C22" s="25" t="s">
        <v>117</v>
      </c>
      <c r="D22" s="39" t="s">
        <v>113</v>
      </c>
      <c r="E22" s="26">
        <v>8422</v>
      </c>
      <c r="F22">
        <f t="shared" si="6"/>
        <v>283.02999999999997</v>
      </c>
      <c r="G22" s="28">
        <f t="shared" si="3"/>
        <v>2383678.6599999997</v>
      </c>
      <c r="H22" s="26">
        <v>6811</v>
      </c>
      <c r="I22">
        <f t="shared" si="7"/>
        <v>298.37</v>
      </c>
      <c r="J22" s="28">
        <f t="shared" si="8"/>
        <v>2032198.07</v>
      </c>
      <c r="K22" s="15">
        <f t="shared" si="4"/>
        <v>4415876.7299999995</v>
      </c>
      <c r="L22" s="15">
        <f t="shared" si="5"/>
        <v>1471958.91</v>
      </c>
    </row>
    <row r="23" spans="1:12" x14ac:dyDescent="0.25">
      <c r="A23">
        <v>144034</v>
      </c>
      <c r="B23">
        <v>19404</v>
      </c>
      <c r="C23" s="25" t="s">
        <v>118</v>
      </c>
      <c r="D23" s="39" t="s">
        <v>113</v>
      </c>
      <c r="E23" s="26">
        <v>6900</v>
      </c>
      <c r="F23">
        <f t="shared" si="6"/>
        <v>283.02999999999997</v>
      </c>
      <c r="G23" s="28">
        <f t="shared" si="3"/>
        <v>1952906.9999999998</v>
      </c>
      <c r="H23" s="26">
        <v>1618</v>
      </c>
      <c r="I23">
        <f t="shared" si="7"/>
        <v>298.37</v>
      </c>
      <c r="J23" s="28">
        <f t="shared" si="8"/>
        <v>482762.66000000003</v>
      </c>
      <c r="K23" s="15">
        <f t="shared" si="4"/>
        <v>2435669.6599999997</v>
      </c>
      <c r="L23" s="15">
        <f t="shared" si="5"/>
        <v>811889.8866666666</v>
      </c>
    </row>
    <row r="24" spans="1:12" x14ac:dyDescent="0.25">
      <c r="A24">
        <v>144009</v>
      </c>
      <c r="B24">
        <v>6036</v>
      </c>
      <c r="C24" s="25" t="s">
        <v>119</v>
      </c>
      <c r="D24" s="39" t="s">
        <v>113</v>
      </c>
      <c r="E24" s="26">
        <v>7163</v>
      </c>
      <c r="F24">
        <f t="shared" si="6"/>
        <v>283.02999999999997</v>
      </c>
      <c r="G24" s="28">
        <f t="shared" si="3"/>
        <v>2027343.89</v>
      </c>
      <c r="H24" s="26">
        <v>3750</v>
      </c>
      <c r="I24">
        <f t="shared" si="7"/>
        <v>298.37</v>
      </c>
      <c r="J24" s="28">
        <f t="shared" si="8"/>
        <v>1118887.5</v>
      </c>
      <c r="K24" s="15">
        <f t="shared" si="4"/>
        <v>3146231.3899999997</v>
      </c>
      <c r="L24" s="15">
        <f t="shared" si="5"/>
        <v>1048743.7966666666</v>
      </c>
    </row>
    <row r="25" spans="1:12" x14ac:dyDescent="0.25">
      <c r="A25">
        <v>19048</v>
      </c>
      <c r="B25">
        <v>19048</v>
      </c>
      <c r="C25" s="25" t="s">
        <v>120</v>
      </c>
      <c r="D25" s="39" t="s">
        <v>113</v>
      </c>
      <c r="E25" s="26">
        <v>4236</v>
      </c>
      <c r="F25">
        <f t="shared" si="6"/>
        <v>283.02999999999997</v>
      </c>
      <c r="G25" s="28">
        <f t="shared" si="3"/>
        <v>1198915.0799999998</v>
      </c>
      <c r="H25" s="26">
        <v>424</v>
      </c>
      <c r="I25">
        <f t="shared" si="7"/>
        <v>298.37</v>
      </c>
      <c r="J25" s="28">
        <f t="shared" si="8"/>
        <v>126508.88</v>
      </c>
      <c r="K25" s="15">
        <f t="shared" si="4"/>
        <v>1325423.96</v>
      </c>
      <c r="L25" s="15">
        <f t="shared" si="5"/>
        <v>441807.98666666663</v>
      </c>
    </row>
    <row r="26" spans="1:12" x14ac:dyDescent="0.25">
      <c r="A26">
        <v>144029</v>
      </c>
      <c r="B26">
        <v>3013</v>
      </c>
      <c r="C26" s="25" t="s">
        <v>121</v>
      </c>
      <c r="D26" s="39" t="s">
        <v>113</v>
      </c>
      <c r="E26" s="26">
        <v>4121</v>
      </c>
      <c r="F26">
        <f t="shared" si="6"/>
        <v>283.02999999999997</v>
      </c>
      <c r="G26" s="28">
        <f t="shared" si="3"/>
        <v>1166366.6299999999</v>
      </c>
      <c r="H26" s="26">
        <v>243</v>
      </c>
      <c r="I26">
        <f t="shared" si="7"/>
        <v>298.37</v>
      </c>
      <c r="J26" s="28">
        <f t="shared" si="8"/>
        <v>72503.91</v>
      </c>
      <c r="K26" s="15">
        <f t="shared" si="4"/>
        <v>1238870.5399999998</v>
      </c>
      <c r="L26" s="15">
        <f t="shared" si="5"/>
        <v>412956.84666666662</v>
      </c>
    </row>
    <row r="27" spans="1:12" x14ac:dyDescent="0.25">
      <c r="A27">
        <v>144040</v>
      </c>
      <c r="B27">
        <v>4200</v>
      </c>
      <c r="C27" s="25" t="s">
        <v>122</v>
      </c>
      <c r="D27" s="39" t="s">
        <v>113</v>
      </c>
      <c r="E27" s="26">
        <v>8594</v>
      </c>
      <c r="F27">
        <f t="shared" si="6"/>
        <v>283.02999999999997</v>
      </c>
      <c r="G27" s="28">
        <f t="shared" si="3"/>
        <v>2432359.8199999998</v>
      </c>
      <c r="H27" s="26">
        <v>573</v>
      </c>
      <c r="I27">
        <f t="shared" si="7"/>
        <v>298.37</v>
      </c>
      <c r="J27" s="28">
        <f t="shared" si="8"/>
        <v>170966.01</v>
      </c>
      <c r="K27" s="15">
        <f t="shared" si="4"/>
        <v>2603325.83</v>
      </c>
      <c r="L27" s="15">
        <f t="shared" si="5"/>
        <v>867775.27666666673</v>
      </c>
    </row>
    <row r="28" spans="1:12" x14ac:dyDescent="0.25">
      <c r="B28">
        <v>14005</v>
      </c>
      <c r="C28" s="25" t="s">
        <v>123</v>
      </c>
      <c r="D28" s="39" t="s">
        <v>113</v>
      </c>
      <c r="E28" s="26">
        <v>1648</v>
      </c>
      <c r="F28">
        <f t="shared" si="6"/>
        <v>283.02999999999997</v>
      </c>
      <c r="G28" s="28">
        <f>F28*E28</f>
        <v>466433.43999999994</v>
      </c>
      <c r="H28" s="26">
        <v>221</v>
      </c>
      <c r="I28">
        <f t="shared" si="7"/>
        <v>298.37</v>
      </c>
      <c r="J28" s="28">
        <f>H28*I28</f>
        <v>65939.77</v>
      </c>
      <c r="K28" s="15">
        <f>G28+J28</f>
        <v>532373.21</v>
      </c>
      <c r="L28" s="15">
        <f t="shared" si="5"/>
        <v>177457.73666666666</v>
      </c>
    </row>
    <row r="29" spans="1:12" ht="15.75" thickBot="1" x14ac:dyDescent="0.3">
      <c r="B29" s="40" t="s">
        <v>124</v>
      </c>
      <c r="C29" s="40"/>
      <c r="D29" s="41"/>
      <c r="E29" s="42">
        <f>SUM(E18:E28)</f>
        <v>50016</v>
      </c>
      <c r="F29" s="40"/>
      <c r="G29" s="43">
        <f>SUM(G18:G28)</f>
        <v>14156028.479999999</v>
      </c>
      <c r="H29" s="44">
        <f>SUM(H18:H28)</f>
        <v>14226</v>
      </c>
      <c r="I29" s="40"/>
      <c r="J29" s="43">
        <f>SUM(J18:J28)</f>
        <v>4244611.62</v>
      </c>
      <c r="K29" s="45">
        <f t="shared" si="4"/>
        <v>18400640.099999998</v>
      </c>
      <c r="L29" s="45">
        <f t="shared" si="5"/>
        <v>6133546.6999999993</v>
      </c>
    </row>
    <row r="30" spans="1:12" x14ac:dyDescent="0.25">
      <c r="A30">
        <v>143026</v>
      </c>
      <c r="D30" s="39"/>
    </row>
    <row r="31" spans="1:12" x14ac:dyDescent="0.25">
      <c r="A31">
        <v>143028</v>
      </c>
      <c r="B31">
        <v>3093</v>
      </c>
      <c r="C31" s="25" t="s">
        <v>125</v>
      </c>
      <c r="D31" s="39" t="s">
        <v>126</v>
      </c>
      <c r="E31" s="26">
        <v>2457</v>
      </c>
      <c r="F31" s="48">
        <v>533.65</v>
      </c>
      <c r="G31" s="28">
        <f>F31*E31</f>
        <v>1311178.05</v>
      </c>
      <c r="H31" s="26">
        <v>6918</v>
      </c>
      <c r="I31">
        <v>124.73</v>
      </c>
      <c r="J31" s="28">
        <f>H31*I31</f>
        <v>862882.14</v>
      </c>
      <c r="K31" s="15">
        <f t="shared" ref="K31:K36" si="9">G31+J31</f>
        <v>2174060.19</v>
      </c>
      <c r="L31" s="15">
        <f t="shared" ref="L31:L36" si="10">K31/3</f>
        <v>724686.73</v>
      </c>
    </row>
    <row r="32" spans="1:12" x14ac:dyDescent="0.25">
      <c r="A32">
        <v>143027</v>
      </c>
      <c r="B32">
        <v>18002</v>
      </c>
      <c r="C32" s="25" t="s">
        <v>127</v>
      </c>
      <c r="D32" s="39" t="s">
        <v>126</v>
      </c>
      <c r="E32" s="26">
        <v>378</v>
      </c>
      <c r="F32">
        <f>$F$31</f>
        <v>533.65</v>
      </c>
      <c r="G32" s="28">
        <f>F32*E32</f>
        <v>201719.69999999998</v>
      </c>
      <c r="H32" s="26">
        <v>0</v>
      </c>
      <c r="I32">
        <f>$I$31</f>
        <v>124.73</v>
      </c>
      <c r="J32" s="28">
        <f>H32*I32</f>
        <v>0</v>
      </c>
      <c r="K32" s="15">
        <f t="shared" si="9"/>
        <v>201719.69999999998</v>
      </c>
      <c r="L32" s="15">
        <f t="shared" si="10"/>
        <v>67239.899999999994</v>
      </c>
    </row>
    <row r="33" spans="1:12" x14ac:dyDescent="0.25">
      <c r="A33">
        <v>143025</v>
      </c>
      <c r="B33">
        <v>23010</v>
      </c>
      <c r="C33" s="25" t="s">
        <v>128</v>
      </c>
      <c r="D33" s="39" t="s">
        <v>126</v>
      </c>
      <c r="E33" s="26">
        <v>606</v>
      </c>
      <c r="F33">
        <f>$F$31</f>
        <v>533.65</v>
      </c>
      <c r="G33" s="28">
        <f>F33*E33</f>
        <v>323391.89999999997</v>
      </c>
      <c r="H33" s="26">
        <v>416</v>
      </c>
      <c r="I33">
        <f>$I$31</f>
        <v>124.73</v>
      </c>
      <c r="J33" s="28">
        <f>H33*I33</f>
        <v>51887.68</v>
      </c>
      <c r="K33" s="15">
        <f t="shared" si="9"/>
        <v>375279.57999999996</v>
      </c>
      <c r="L33" s="15">
        <f t="shared" si="10"/>
        <v>125093.19333333331</v>
      </c>
    </row>
    <row r="34" spans="1:12" x14ac:dyDescent="0.25">
      <c r="B34">
        <v>3080</v>
      </c>
      <c r="C34" s="25" t="s">
        <v>129</v>
      </c>
      <c r="D34" s="39" t="s">
        <v>126</v>
      </c>
      <c r="E34" s="26">
        <v>2029</v>
      </c>
      <c r="F34">
        <f>$F$31</f>
        <v>533.65</v>
      </c>
      <c r="G34" s="28">
        <f>F34*E34</f>
        <v>1082775.8499999999</v>
      </c>
      <c r="H34" s="26">
        <v>3443</v>
      </c>
      <c r="I34">
        <f>$I$31</f>
        <v>124.73</v>
      </c>
      <c r="J34" s="28">
        <f>H34*I34</f>
        <v>429445.39</v>
      </c>
      <c r="K34" s="15">
        <f t="shared" si="9"/>
        <v>1512221.2399999998</v>
      </c>
      <c r="L34" s="15">
        <f t="shared" si="10"/>
        <v>504073.74666666659</v>
      </c>
    </row>
    <row r="35" spans="1:12" x14ac:dyDescent="0.25">
      <c r="B35">
        <v>5016</v>
      </c>
      <c r="C35" s="25" t="s">
        <v>130</v>
      </c>
      <c r="D35" s="39" t="s">
        <v>126</v>
      </c>
      <c r="E35" s="26">
        <v>0</v>
      </c>
      <c r="F35">
        <f>$F$31</f>
        <v>533.65</v>
      </c>
      <c r="G35" s="28">
        <f>F35*E35</f>
        <v>0</v>
      </c>
      <c r="H35" s="26">
        <v>0</v>
      </c>
      <c r="I35">
        <f>$I$31</f>
        <v>124.73</v>
      </c>
      <c r="J35" s="28">
        <f>H35*I35</f>
        <v>0</v>
      </c>
      <c r="K35" s="15">
        <f t="shared" si="9"/>
        <v>0</v>
      </c>
      <c r="L35" s="15">
        <f t="shared" si="10"/>
        <v>0</v>
      </c>
    </row>
    <row r="36" spans="1:12" ht="15.75" thickBot="1" x14ac:dyDescent="0.3">
      <c r="B36" s="40" t="s">
        <v>131</v>
      </c>
      <c r="C36" s="40"/>
      <c r="D36" s="41"/>
      <c r="E36" s="42">
        <f>SUM(E31:E34)</f>
        <v>5470</v>
      </c>
      <c r="F36" s="40"/>
      <c r="G36" s="43">
        <f>SUM(G31:G34)</f>
        <v>2919065.5</v>
      </c>
      <c r="H36" s="44">
        <f>SUM(H31:H34)</f>
        <v>10777</v>
      </c>
      <c r="I36" s="40"/>
      <c r="J36" s="43">
        <f>SUM(J31:J34)</f>
        <v>1344215.21</v>
      </c>
      <c r="K36" s="45">
        <f t="shared" si="9"/>
        <v>4263280.71</v>
      </c>
      <c r="L36" s="45">
        <f t="shared" si="10"/>
        <v>1421093.57</v>
      </c>
    </row>
    <row r="38" spans="1:12" x14ac:dyDescent="0.25">
      <c r="F38" s="48"/>
    </row>
    <row r="39" spans="1:12" x14ac:dyDescent="0.25">
      <c r="F39" s="48"/>
    </row>
    <row r="40" spans="1:12" x14ac:dyDescent="0.25">
      <c r="B40" s="49"/>
      <c r="C40" s="50"/>
    </row>
  </sheetData>
  <pageMargins left="0.7" right="0.7" top="0.75" bottom="0.75" header="0.3" footer="0.3"/>
  <pageSetup scale="7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C77BD-F8FF-4458-9479-B809419B34B5}">
  <dimension ref="A1:AP38"/>
  <sheetViews>
    <sheetView topLeftCell="B1" workbookViewId="0">
      <selection activeCell="B3" sqref="B3"/>
    </sheetView>
  </sheetViews>
  <sheetFormatPr defaultRowHeight="15" x14ac:dyDescent="0.25"/>
  <cols>
    <col min="1" max="1" width="9.140625" hidden="1" customWidth="1"/>
    <col min="3" max="3" width="36.5703125" customWidth="1"/>
    <col min="4" max="4" width="15.85546875" customWidth="1"/>
    <col min="5" max="5" width="9.7109375" style="26" bestFit="1" customWidth="1"/>
    <col min="6" max="6" width="9.7109375" bestFit="1" customWidth="1"/>
    <col min="7" max="7" width="9.42578125" bestFit="1" customWidth="1"/>
    <col min="8" max="8" width="10.5703125" bestFit="1" customWidth="1"/>
    <col min="9" max="9" width="13.5703125" customWidth="1"/>
    <col min="10" max="10" width="3.28515625" customWidth="1"/>
    <col min="11" max="11" width="9.28515625" bestFit="1" customWidth="1"/>
    <col min="12" max="12" width="10.5703125" bestFit="1" customWidth="1"/>
    <col min="13" max="14" width="9.28515625" bestFit="1" customWidth="1"/>
    <col min="15" max="15" width="10" bestFit="1" customWidth="1"/>
    <col min="16" max="16" width="6.85546875" customWidth="1"/>
    <col min="17" max="17" width="9.28515625" bestFit="1" customWidth="1"/>
    <col min="21" max="21" width="9.28515625" bestFit="1" customWidth="1"/>
    <col min="22" max="22" width="5.5703125" customWidth="1"/>
    <col min="23" max="23" width="10.7109375" bestFit="1" customWidth="1"/>
    <col min="24" max="24" width="9.7109375" bestFit="1" customWidth="1"/>
    <col min="25" max="25" width="9.42578125" bestFit="1" customWidth="1"/>
    <col min="27" max="27" width="14.42578125" bestFit="1" customWidth="1"/>
    <col min="28" max="28" width="3.42578125" customWidth="1"/>
    <col min="29" max="29" width="9.28515625" bestFit="1" customWidth="1"/>
    <col min="30" max="30" width="9.5703125" bestFit="1" customWidth="1"/>
    <col min="31" max="31" width="9.28515625" bestFit="1" customWidth="1"/>
    <col min="33" max="33" width="11.7109375" bestFit="1" customWidth="1"/>
    <col min="34" max="34" width="4" customWidth="1"/>
    <col min="35" max="35" width="9.28515625" bestFit="1" customWidth="1"/>
    <col min="39" max="39" width="11.5703125" bestFit="1" customWidth="1"/>
    <col min="40" max="40" width="3" customWidth="1"/>
    <col min="41" max="41" width="16.42578125" bestFit="1" customWidth="1"/>
    <col min="42" max="42" width="14.28515625" bestFit="1" customWidth="1"/>
  </cols>
  <sheetData>
    <row r="1" spans="1:42" x14ac:dyDescent="0.25">
      <c r="A1" s="1" t="s">
        <v>0</v>
      </c>
      <c r="B1" s="1" t="s">
        <v>0</v>
      </c>
      <c r="D1" s="26"/>
      <c r="E1"/>
    </row>
    <row r="2" spans="1:42" x14ac:dyDescent="0.25">
      <c r="A2" s="1" t="s">
        <v>132</v>
      </c>
      <c r="B2" s="1" t="s">
        <v>132</v>
      </c>
      <c r="D2" s="26"/>
      <c r="E2"/>
    </row>
    <row r="3" spans="1:42" x14ac:dyDescent="0.25">
      <c r="D3" s="26"/>
      <c r="E3"/>
    </row>
    <row r="4" spans="1:42" x14ac:dyDescent="0.25">
      <c r="B4" s="1" t="s">
        <v>6</v>
      </c>
      <c r="E4" s="51"/>
      <c r="F4" s="52"/>
      <c r="G4" s="52"/>
      <c r="H4" s="52"/>
      <c r="I4" s="52"/>
      <c r="J4" s="52"/>
      <c r="K4" s="52"/>
      <c r="L4" s="53"/>
      <c r="M4" s="53"/>
      <c r="N4" s="53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</row>
    <row r="5" spans="1:42" x14ac:dyDescent="0.25">
      <c r="B5" s="1"/>
      <c r="E5" s="51"/>
      <c r="F5" s="52"/>
      <c r="G5" s="54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4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5"/>
      <c r="AP5" s="52"/>
    </row>
    <row r="6" spans="1:42" x14ac:dyDescent="0.25">
      <c r="B6" s="1" t="s">
        <v>7</v>
      </c>
      <c r="E6" s="51"/>
      <c r="F6" s="51"/>
      <c r="G6" s="52"/>
      <c r="H6" s="52"/>
      <c r="I6" s="51"/>
      <c r="J6" s="52"/>
      <c r="K6" s="51"/>
      <c r="L6" s="52"/>
      <c r="M6" s="52"/>
      <c r="N6" s="52"/>
      <c r="O6" s="55"/>
      <c r="P6" s="52"/>
      <c r="Q6" s="51"/>
      <c r="R6" s="52"/>
      <c r="S6" s="52"/>
      <c r="T6" s="52"/>
      <c r="U6" s="55"/>
      <c r="V6" s="52"/>
      <c r="W6" s="51"/>
      <c r="X6" s="51"/>
      <c r="Y6" s="52"/>
      <c r="Z6" s="52"/>
      <c r="AA6" s="51"/>
      <c r="AB6" s="52"/>
      <c r="AC6" s="51"/>
      <c r="AD6" s="52"/>
      <c r="AE6" s="52"/>
      <c r="AF6" s="52"/>
      <c r="AG6" s="55"/>
      <c r="AH6" s="52"/>
      <c r="AI6" s="51"/>
      <c r="AJ6" s="52"/>
      <c r="AK6" s="52"/>
      <c r="AL6" s="52"/>
      <c r="AM6" s="55"/>
      <c r="AN6" s="52"/>
      <c r="AO6" s="52"/>
      <c r="AP6" s="52"/>
    </row>
    <row r="7" spans="1:42" x14ac:dyDescent="0.25">
      <c r="E7" s="56" t="s">
        <v>133</v>
      </c>
      <c r="F7" s="56"/>
      <c r="G7" s="56"/>
      <c r="H7" s="56"/>
      <c r="I7" s="56"/>
      <c r="K7" s="56" t="s">
        <v>134</v>
      </c>
      <c r="L7" s="56"/>
      <c r="M7" s="56"/>
      <c r="N7" s="56"/>
      <c r="O7" s="56"/>
      <c r="Q7" s="56" t="s">
        <v>135</v>
      </c>
      <c r="R7" s="56"/>
      <c r="S7" s="56"/>
      <c r="T7" s="56"/>
      <c r="U7" s="56"/>
      <c r="W7" s="56" t="s">
        <v>136</v>
      </c>
      <c r="X7" s="56"/>
      <c r="Y7" s="56"/>
      <c r="Z7" s="56"/>
      <c r="AA7" s="56"/>
      <c r="AC7" s="56" t="s">
        <v>137</v>
      </c>
      <c r="AD7" s="56"/>
      <c r="AE7" s="56"/>
      <c r="AF7" s="56"/>
      <c r="AG7" s="56"/>
      <c r="AI7" s="57" t="s">
        <v>138</v>
      </c>
      <c r="AJ7" s="57"/>
      <c r="AK7" s="57"/>
      <c r="AL7" s="57"/>
      <c r="AM7" s="57"/>
      <c r="AO7" s="58">
        <f>SUM(AO9:AO38)</f>
        <v>206102119.49793503</v>
      </c>
    </row>
    <row r="8" spans="1:42" ht="45.75" thickBot="1" x14ac:dyDescent="0.3">
      <c r="B8" s="18" t="s">
        <v>8</v>
      </c>
      <c r="C8" s="18" t="s">
        <v>9</v>
      </c>
      <c r="D8" s="18" t="s">
        <v>139</v>
      </c>
      <c r="E8" s="19" t="s">
        <v>140</v>
      </c>
      <c r="F8" s="18" t="s">
        <v>141</v>
      </c>
      <c r="G8" s="18" t="s">
        <v>142</v>
      </c>
      <c r="H8" s="18" t="s">
        <v>143</v>
      </c>
      <c r="I8" s="18" t="s">
        <v>144</v>
      </c>
      <c r="J8" s="59"/>
      <c r="K8" s="18" t="s">
        <v>140</v>
      </c>
      <c r="L8" s="18" t="s">
        <v>141</v>
      </c>
      <c r="M8" s="18" t="s">
        <v>142</v>
      </c>
      <c r="N8" s="18" t="s">
        <v>143</v>
      </c>
      <c r="O8" s="18" t="s">
        <v>144</v>
      </c>
      <c r="P8" s="59"/>
      <c r="Q8" s="18" t="s">
        <v>140</v>
      </c>
      <c r="R8" s="18" t="s">
        <v>141</v>
      </c>
      <c r="S8" s="18" t="s">
        <v>142</v>
      </c>
      <c r="T8" s="18" t="s">
        <v>143</v>
      </c>
      <c r="U8" s="18" t="s">
        <v>144</v>
      </c>
      <c r="V8" s="59"/>
      <c r="W8" s="18" t="s">
        <v>145</v>
      </c>
      <c r="X8" s="18" t="s">
        <v>141</v>
      </c>
      <c r="Y8" s="18" t="s">
        <v>142</v>
      </c>
      <c r="Z8" s="18" t="s">
        <v>143</v>
      </c>
      <c r="AA8" s="18" t="s">
        <v>144</v>
      </c>
      <c r="AB8" s="59"/>
      <c r="AC8" s="18" t="s">
        <v>145</v>
      </c>
      <c r="AD8" s="18" t="s">
        <v>141</v>
      </c>
      <c r="AE8" s="18" t="s">
        <v>142</v>
      </c>
      <c r="AF8" s="18" t="s">
        <v>143</v>
      </c>
      <c r="AG8" s="18" t="s">
        <v>144</v>
      </c>
      <c r="AH8" s="59"/>
      <c r="AI8" s="18" t="s">
        <v>145</v>
      </c>
      <c r="AJ8" s="18" t="s">
        <v>141</v>
      </c>
      <c r="AK8" s="18" t="s">
        <v>142</v>
      </c>
      <c r="AL8" s="18" t="s">
        <v>143</v>
      </c>
      <c r="AM8" s="18" t="s">
        <v>144</v>
      </c>
      <c r="AN8" s="59"/>
      <c r="AO8" s="18" t="s">
        <v>146</v>
      </c>
      <c r="AP8" s="18" t="s">
        <v>18</v>
      </c>
    </row>
    <row r="9" spans="1:42" x14ac:dyDescent="0.25">
      <c r="A9">
        <v>140208</v>
      </c>
      <c r="B9" s="24">
        <v>15008</v>
      </c>
      <c r="C9" s="25" t="s">
        <v>147</v>
      </c>
      <c r="D9" t="s">
        <v>149</v>
      </c>
      <c r="E9" s="26">
        <v>1680</v>
      </c>
      <c r="F9" s="60">
        <v>3484.0023999999994</v>
      </c>
      <c r="G9" s="60">
        <f t="shared" ref="G9:G38" si="0">F9/E9</f>
        <v>2.0738109523809518</v>
      </c>
      <c r="H9" s="16">
        <v>2241.39</v>
      </c>
      <c r="I9" s="28">
        <f t="shared" ref="I9:I38" si="1">E9*G9*H9</f>
        <v>7809008.1393359974</v>
      </c>
      <c r="K9">
        <v>53</v>
      </c>
      <c r="L9" s="60">
        <v>47.984099999999991</v>
      </c>
      <c r="M9" s="60">
        <f t="shared" ref="M9:M38" si="2">IFERROR(L9/K9,0)</f>
        <v>0.9053603773584904</v>
      </c>
      <c r="N9" s="16">
        <v>199.23</v>
      </c>
      <c r="O9" s="28">
        <f t="shared" ref="O9:O38" si="3">K9*M9*N9</f>
        <v>9559.872242999998</v>
      </c>
      <c r="Q9">
        <v>6</v>
      </c>
      <c r="R9" s="60">
        <v>10.391</v>
      </c>
      <c r="S9" s="60">
        <f t="shared" ref="S9:S38" si="4">IFERROR(R9/Q9,0)</f>
        <v>1.7318333333333333</v>
      </c>
      <c r="T9" s="16">
        <v>99.62</v>
      </c>
      <c r="U9" s="28">
        <f t="shared" ref="U9:U38" si="5">Q9*S9*T9</f>
        <v>1035.1514200000001</v>
      </c>
      <c r="W9" s="26">
        <v>37799</v>
      </c>
      <c r="X9" s="60">
        <v>13867.3269</v>
      </c>
      <c r="Y9" s="60">
        <f t="shared" ref="Y9:Y37" si="6">X9/W9</f>
        <v>0.3668702055609937</v>
      </c>
      <c r="Z9" s="61">
        <v>477.56</v>
      </c>
      <c r="AA9" s="15">
        <f t="shared" ref="AA9:AA38" si="7">W9*Y9*Z9</f>
        <v>6622480.6343639996</v>
      </c>
      <c r="AC9">
        <v>540</v>
      </c>
      <c r="AD9" s="60">
        <v>131.55450000000002</v>
      </c>
      <c r="AE9" s="60">
        <f t="shared" ref="AE9:AE38" si="8">IFERROR(AD9/AC9,0)</f>
        <v>0.24361944444444447</v>
      </c>
      <c r="AF9" s="27">
        <v>286.54000000000002</v>
      </c>
      <c r="AG9" s="15">
        <f t="shared" ref="AG9:AG38" si="9">AC9*AE9*AF9</f>
        <v>37695.626430000011</v>
      </c>
      <c r="AI9">
        <v>1901</v>
      </c>
      <c r="AJ9">
        <v>1025.2251999999999</v>
      </c>
      <c r="AK9">
        <f t="shared" ref="AK9:AK38" si="10">IFERROR(AJ9/AI9,0)</f>
        <v>0.53930836401893734</v>
      </c>
      <c r="AL9" s="27">
        <v>346.23</v>
      </c>
      <c r="AM9" s="15">
        <f t="shared" ref="AM9:AM38" si="11">AI9*AK9*AL9</f>
        <v>354963.72099599999</v>
      </c>
      <c r="AO9" s="15">
        <f t="shared" ref="AO9:AO38" si="12">AM9+AG9+AA9+U9+O9+I9</f>
        <v>14834743.144788997</v>
      </c>
      <c r="AP9" s="15">
        <f>AO9/3</f>
        <v>4944914.3815963324</v>
      </c>
    </row>
    <row r="10" spans="1:42" x14ac:dyDescent="0.25">
      <c r="B10" s="24">
        <v>3073</v>
      </c>
      <c r="C10" s="25" t="s">
        <v>148</v>
      </c>
      <c r="D10" t="s">
        <v>149</v>
      </c>
      <c r="E10" s="26">
        <v>366</v>
      </c>
      <c r="F10" s="60">
        <v>697.3583000000001</v>
      </c>
      <c r="G10" s="60">
        <f t="shared" si="0"/>
        <v>1.9053505464480878</v>
      </c>
      <c r="H10" s="27">
        <f t="shared" ref="H10:H38" si="13">$H$9</f>
        <v>2241.39</v>
      </c>
      <c r="I10" s="28">
        <f t="shared" si="1"/>
        <v>1563051.9200370002</v>
      </c>
      <c r="K10">
        <v>58</v>
      </c>
      <c r="L10" s="60">
        <v>42.668399999999998</v>
      </c>
      <c r="M10" s="60">
        <f t="shared" si="2"/>
        <v>0.73566206896551722</v>
      </c>
      <c r="N10" s="27">
        <f t="shared" ref="N10:N37" si="14">$N$9</f>
        <v>199.23</v>
      </c>
      <c r="O10" s="28">
        <f t="shared" si="3"/>
        <v>8500.8253319999985</v>
      </c>
      <c r="Q10">
        <v>5</v>
      </c>
      <c r="R10" s="60">
        <v>9.8503000000000007</v>
      </c>
      <c r="S10" s="60">
        <f t="shared" si="4"/>
        <v>1.9700600000000001</v>
      </c>
      <c r="T10" s="27">
        <f t="shared" ref="T10:T37" si="15">$T$9</f>
        <v>99.62</v>
      </c>
      <c r="U10" s="28">
        <f t="shared" si="5"/>
        <v>981.2868860000001</v>
      </c>
      <c r="W10" s="26">
        <v>15283</v>
      </c>
      <c r="X10" s="60">
        <v>6326.5726000000004</v>
      </c>
      <c r="Y10" s="60">
        <f t="shared" si="6"/>
        <v>0.41396143427337567</v>
      </c>
      <c r="Z10" s="27">
        <f t="shared" ref="Z10:Z38" si="16">$Z$9</f>
        <v>477.56</v>
      </c>
      <c r="AA10" s="15">
        <f t="shared" si="7"/>
        <v>3021318.0108560002</v>
      </c>
      <c r="AC10">
        <v>4413</v>
      </c>
      <c r="AD10" s="60">
        <v>1152.8282999999999</v>
      </c>
      <c r="AE10" s="60">
        <f t="shared" si="8"/>
        <v>0.26123460231135281</v>
      </c>
      <c r="AF10" s="27">
        <f t="shared" ref="AF10:AF37" si="17">$AF$9</f>
        <v>286.54000000000002</v>
      </c>
      <c r="AG10" s="15">
        <f t="shared" si="9"/>
        <v>330331.42108200002</v>
      </c>
      <c r="AI10">
        <v>1516</v>
      </c>
      <c r="AJ10">
        <v>768.91469999999993</v>
      </c>
      <c r="AK10">
        <f t="shared" si="10"/>
        <v>0.50719967018469647</v>
      </c>
      <c r="AL10" s="27">
        <f t="shared" ref="AL10:AL37" si="18">$AL$9</f>
        <v>346.23</v>
      </c>
      <c r="AM10" s="15">
        <f t="shared" si="11"/>
        <v>266221.33658099995</v>
      </c>
      <c r="AO10" s="15">
        <f t="shared" si="12"/>
        <v>5190404.8007740006</v>
      </c>
      <c r="AP10" s="15">
        <f t="shared" ref="AP10:AP38" si="19">AO10/3</f>
        <v>1730134.9335913335</v>
      </c>
    </row>
    <row r="11" spans="1:42" x14ac:dyDescent="0.25">
      <c r="A11">
        <v>140048</v>
      </c>
      <c r="B11" s="24">
        <v>3055</v>
      </c>
      <c r="C11" s="25" t="s">
        <v>150</v>
      </c>
      <c r="D11" t="s">
        <v>149</v>
      </c>
      <c r="E11" s="26">
        <v>428</v>
      </c>
      <c r="F11" s="60">
        <v>559.20550000000003</v>
      </c>
      <c r="G11" s="60">
        <f t="shared" si="0"/>
        <v>1.3065549065420561</v>
      </c>
      <c r="H11" s="27">
        <f t="shared" si="13"/>
        <v>2241.39</v>
      </c>
      <c r="I11" s="28">
        <f t="shared" si="1"/>
        <v>1253397.615645</v>
      </c>
      <c r="K11">
        <v>0</v>
      </c>
      <c r="L11" s="60">
        <v>0</v>
      </c>
      <c r="M11" s="60">
        <f t="shared" si="2"/>
        <v>0</v>
      </c>
      <c r="N11" s="27">
        <f t="shared" si="14"/>
        <v>199.23</v>
      </c>
      <c r="O11" s="28">
        <f t="shared" si="3"/>
        <v>0</v>
      </c>
      <c r="Q11">
        <v>0</v>
      </c>
      <c r="R11" s="60">
        <v>0</v>
      </c>
      <c r="S11" s="60">
        <f t="shared" si="4"/>
        <v>0</v>
      </c>
      <c r="T11" s="27">
        <f t="shared" si="15"/>
        <v>99.62</v>
      </c>
      <c r="U11" s="28">
        <f t="shared" si="5"/>
        <v>0</v>
      </c>
      <c r="W11" s="26">
        <v>14985</v>
      </c>
      <c r="X11" s="60">
        <v>3740.8193000000006</v>
      </c>
      <c r="Y11" s="60">
        <f t="shared" si="6"/>
        <v>0.24963759092425764</v>
      </c>
      <c r="Z11" s="27">
        <f t="shared" si="16"/>
        <v>477.56</v>
      </c>
      <c r="AA11" s="15">
        <f t="shared" si="7"/>
        <v>1786465.6649080003</v>
      </c>
      <c r="AC11">
        <v>0</v>
      </c>
      <c r="AD11" s="60">
        <v>0</v>
      </c>
      <c r="AE11" s="60">
        <f t="shared" si="8"/>
        <v>0</v>
      </c>
      <c r="AF11" s="27">
        <f t="shared" si="17"/>
        <v>286.54000000000002</v>
      </c>
      <c r="AG11" s="15">
        <f t="shared" si="9"/>
        <v>0</v>
      </c>
      <c r="AI11">
        <v>0</v>
      </c>
      <c r="AJ11">
        <v>0</v>
      </c>
      <c r="AK11">
        <f t="shared" si="10"/>
        <v>0</v>
      </c>
      <c r="AL11" s="27">
        <f t="shared" si="18"/>
        <v>346.23</v>
      </c>
      <c r="AM11" s="15">
        <f t="shared" si="11"/>
        <v>0</v>
      </c>
      <c r="AO11" s="15">
        <f t="shared" si="12"/>
        <v>3039863.280553</v>
      </c>
      <c r="AP11" s="15">
        <f t="shared" si="19"/>
        <v>1013287.7601843333</v>
      </c>
    </row>
    <row r="12" spans="1:42" x14ac:dyDescent="0.25">
      <c r="A12">
        <v>143300</v>
      </c>
      <c r="B12" s="24">
        <v>3025</v>
      </c>
      <c r="C12" s="25" t="s">
        <v>151</v>
      </c>
      <c r="D12" t="s">
        <v>149</v>
      </c>
      <c r="E12" s="26">
        <v>959</v>
      </c>
      <c r="F12" s="60">
        <v>2508.7779</v>
      </c>
      <c r="G12" s="60">
        <f t="shared" si="0"/>
        <v>2.6160353493222108</v>
      </c>
      <c r="H12" s="27">
        <f t="shared" si="13"/>
        <v>2241.39</v>
      </c>
      <c r="I12" s="28">
        <f t="shared" si="1"/>
        <v>5623149.6972810002</v>
      </c>
      <c r="K12">
        <v>50</v>
      </c>
      <c r="L12" s="60">
        <v>41.255399999999995</v>
      </c>
      <c r="M12" s="60">
        <f t="shared" si="2"/>
        <v>0.82510799999999984</v>
      </c>
      <c r="N12" s="27">
        <f t="shared" si="14"/>
        <v>199.23</v>
      </c>
      <c r="O12" s="28">
        <f t="shared" si="3"/>
        <v>8219.3133419999976</v>
      </c>
      <c r="Q12">
        <v>0</v>
      </c>
      <c r="R12" s="60">
        <v>0</v>
      </c>
      <c r="S12" s="60">
        <f t="shared" si="4"/>
        <v>0</v>
      </c>
      <c r="T12" s="27">
        <f t="shared" si="15"/>
        <v>99.62</v>
      </c>
      <c r="U12" s="28">
        <f t="shared" si="5"/>
        <v>0</v>
      </c>
      <c r="W12" s="26">
        <v>69840</v>
      </c>
      <c r="X12" s="60">
        <v>20237.567600000002</v>
      </c>
      <c r="Y12" s="60">
        <f t="shared" si="6"/>
        <v>0.28977044100801835</v>
      </c>
      <c r="Z12" s="27">
        <f t="shared" si="16"/>
        <v>477.56</v>
      </c>
      <c r="AA12" s="15">
        <f t="shared" si="7"/>
        <v>9664652.7830560002</v>
      </c>
      <c r="AC12">
        <v>2496</v>
      </c>
      <c r="AD12" s="60">
        <v>739.92560000000003</v>
      </c>
      <c r="AE12" s="60">
        <f t="shared" si="8"/>
        <v>0.29644455128205127</v>
      </c>
      <c r="AF12" s="27">
        <f t="shared" si="17"/>
        <v>286.54000000000002</v>
      </c>
      <c r="AG12" s="15">
        <f t="shared" si="9"/>
        <v>212018.28142400002</v>
      </c>
      <c r="AI12">
        <v>0</v>
      </c>
      <c r="AJ12">
        <v>0</v>
      </c>
      <c r="AK12">
        <f t="shared" si="10"/>
        <v>0</v>
      </c>
      <c r="AL12" s="27">
        <f t="shared" si="18"/>
        <v>346.23</v>
      </c>
      <c r="AM12" s="15">
        <f t="shared" si="11"/>
        <v>0</v>
      </c>
      <c r="AO12" s="15">
        <f t="shared" si="12"/>
        <v>15508040.075103</v>
      </c>
      <c r="AP12" s="15">
        <f t="shared" si="19"/>
        <v>5169346.6917009996</v>
      </c>
    </row>
    <row r="13" spans="1:42" x14ac:dyDescent="0.25">
      <c r="A13">
        <v>140091</v>
      </c>
      <c r="B13" s="24">
        <v>21002</v>
      </c>
      <c r="C13" s="25" t="s">
        <v>152</v>
      </c>
      <c r="D13" t="s">
        <v>149</v>
      </c>
      <c r="E13" s="26">
        <v>1150</v>
      </c>
      <c r="F13" s="60">
        <v>1777.0359999999996</v>
      </c>
      <c r="G13" s="60">
        <f t="shared" si="0"/>
        <v>1.5452486956521736</v>
      </c>
      <c r="H13" s="27">
        <f t="shared" si="13"/>
        <v>2241.39</v>
      </c>
      <c r="I13" s="28">
        <f t="shared" si="1"/>
        <v>3983030.7200399991</v>
      </c>
      <c r="K13">
        <v>0</v>
      </c>
      <c r="L13" s="60">
        <v>0</v>
      </c>
      <c r="M13" s="60">
        <f t="shared" si="2"/>
        <v>0</v>
      </c>
      <c r="N13" s="27">
        <f t="shared" si="14"/>
        <v>199.23</v>
      </c>
      <c r="O13" s="28">
        <f t="shared" si="3"/>
        <v>0</v>
      </c>
      <c r="Q13">
        <v>12</v>
      </c>
      <c r="R13" s="60">
        <v>19.513800000000003</v>
      </c>
      <c r="S13" s="60">
        <f t="shared" si="4"/>
        <v>1.6261500000000002</v>
      </c>
      <c r="T13" s="27">
        <f t="shared" si="15"/>
        <v>99.62</v>
      </c>
      <c r="U13" s="28">
        <f t="shared" si="5"/>
        <v>1943.9647560000005</v>
      </c>
      <c r="W13" s="26">
        <v>115997</v>
      </c>
      <c r="X13" s="60">
        <v>27711.893399999997</v>
      </c>
      <c r="Y13" s="60">
        <f t="shared" si="6"/>
        <v>0.2389018112537393</v>
      </c>
      <c r="Z13" s="27">
        <f t="shared" si="16"/>
        <v>477.56</v>
      </c>
      <c r="AA13" s="15">
        <f t="shared" si="7"/>
        <v>13234091.812103998</v>
      </c>
      <c r="AC13">
        <v>0</v>
      </c>
      <c r="AD13" s="60">
        <v>0</v>
      </c>
      <c r="AE13" s="60">
        <f t="shared" si="8"/>
        <v>0</v>
      </c>
      <c r="AF13" s="27">
        <f t="shared" si="17"/>
        <v>286.54000000000002</v>
      </c>
      <c r="AG13" s="15">
        <f t="shared" si="9"/>
        <v>0</v>
      </c>
      <c r="AI13">
        <v>0</v>
      </c>
      <c r="AJ13">
        <v>0</v>
      </c>
      <c r="AK13">
        <f t="shared" si="10"/>
        <v>0</v>
      </c>
      <c r="AL13" s="27">
        <f t="shared" si="18"/>
        <v>346.23</v>
      </c>
      <c r="AM13" s="15">
        <f t="shared" si="11"/>
        <v>0</v>
      </c>
      <c r="AO13" s="15">
        <f t="shared" si="12"/>
        <v>17219066.4969</v>
      </c>
      <c r="AP13" s="15">
        <f t="shared" si="19"/>
        <v>5739688.8322999999</v>
      </c>
    </row>
    <row r="14" spans="1:42" x14ac:dyDescent="0.25">
      <c r="B14" s="24">
        <v>3002</v>
      </c>
      <c r="C14" s="25" t="s">
        <v>153</v>
      </c>
      <c r="D14" t="s">
        <v>149</v>
      </c>
      <c r="E14" s="26">
        <v>113</v>
      </c>
      <c r="F14" s="60">
        <v>95.925100000000015</v>
      </c>
      <c r="G14" s="60">
        <f t="shared" si="0"/>
        <v>0.84889469026548681</v>
      </c>
      <c r="H14" s="27">
        <f t="shared" si="13"/>
        <v>2241.39</v>
      </c>
      <c r="I14" s="28">
        <f t="shared" si="1"/>
        <v>215005.55988900003</v>
      </c>
      <c r="K14">
        <v>0</v>
      </c>
      <c r="L14" s="60">
        <v>0</v>
      </c>
      <c r="M14" s="60">
        <f t="shared" si="2"/>
        <v>0</v>
      </c>
      <c r="N14" s="27">
        <f t="shared" si="14"/>
        <v>199.23</v>
      </c>
      <c r="O14" s="28">
        <f t="shared" si="3"/>
        <v>0</v>
      </c>
      <c r="Q14">
        <v>0</v>
      </c>
      <c r="R14" s="60">
        <v>0</v>
      </c>
      <c r="S14" s="60">
        <f t="shared" si="4"/>
        <v>0</v>
      </c>
      <c r="T14" s="27">
        <f t="shared" si="15"/>
        <v>99.62</v>
      </c>
      <c r="U14" s="28">
        <f t="shared" si="5"/>
        <v>0</v>
      </c>
      <c r="W14" s="26">
        <v>13085</v>
      </c>
      <c r="X14" s="60">
        <v>2066.7626</v>
      </c>
      <c r="Y14" s="60">
        <f t="shared" si="6"/>
        <v>0.15794899503247994</v>
      </c>
      <c r="Z14" s="27">
        <f t="shared" si="16"/>
        <v>477.56</v>
      </c>
      <c r="AA14" s="15">
        <f t="shared" si="7"/>
        <v>987003.14725599997</v>
      </c>
      <c r="AC14">
        <v>0</v>
      </c>
      <c r="AD14" s="60">
        <v>0</v>
      </c>
      <c r="AE14" s="60">
        <f t="shared" si="8"/>
        <v>0</v>
      </c>
      <c r="AF14" s="27">
        <f t="shared" si="17"/>
        <v>286.54000000000002</v>
      </c>
      <c r="AG14" s="15">
        <f t="shared" si="9"/>
        <v>0</v>
      </c>
      <c r="AI14">
        <v>0</v>
      </c>
      <c r="AJ14">
        <v>0</v>
      </c>
      <c r="AK14">
        <f t="shared" si="10"/>
        <v>0</v>
      </c>
      <c r="AL14" s="27">
        <f t="shared" si="18"/>
        <v>346.23</v>
      </c>
      <c r="AM14" s="15">
        <f t="shared" si="11"/>
        <v>0</v>
      </c>
      <c r="AO14" s="15">
        <f t="shared" si="12"/>
        <v>1202008.7071449999</v>
      </c>
      <c r="AP14" s="15">
        <f t="shared" si="19"/>
        <v>400669.56904833327</v>
      </c>
    </row>
    <row r="15" spans="1:42" x14ac:dyDescent="0.25">
      <c r="B15" s="24">
        <v>8019</v>
      </c>
      <c r="C15" s="25" t="s">
        <v>154</v>
      </c>
      <c r="D15" t="s">
        <v>149</v>
      </c>
      <c r="E15" s="26">
        <v>15</v>
      </c>
      <c r="F15" s="60">
        <v>26.178699999999999</v>
      </c>
      <c r="G15" s="60">
        <f t="shared" si="0"/>
        <v>1.7452466666666666</v>
      </c>
      <c r="H15" s="27">
        <f t="shared" si="13"/>
        <v>2241.39</v>
      </c>
      <c r="I15" s="28">
        <f t="shared" si="1"/>
        <v>58676.676392999994</v>
      </c>
      <c r="K15">
        <v>107</v>
      </c>
      <c r="L15" s="60">
        <v>68.352100000000036</v>
      </c>
      <c r="M15" s="60">
        <f t="shared" si="2"/>
        <v>0.63880467289719656</v>
      </c>
      <c r="N15" s="27">
        <f t="shared" si="14"/>
        <v>199.23</v>
      </c>
      <c r="O15" s="28">
        <f t="shared" si="3"/>
        <v>13617.788883000007</v>
      </c>
      <c r="Q15">
        <v>0</v>
      </c>
      <c r="R15" s="60">
        <v>0</v>
      </c>
      <c r="S15" s="60">
        <f t="shared" si="4"/>
        <v>0</v>
      </c>
      <c r="T15" s="27">
        <f t="shared" si="15"/>
        <v>99.62</v>
      </c>
      <c r="U15" s="28">
        <f t="shared" si="5"/>
        <v>0</v>
      </c>
      <c r="W15" s="26">
        <v>7356</v>
      </c>
      <c r="X15" s="60">
        <v>1377.3546000000001</v>
      </c>
      <c r="Y15" s="60">
        <f t="shared" si="6"/>
        <v>0.18724233278955957</v>
      </c>
      <c r="Z15" s="27">
        <f t="shared" si="16"/>
        <v>477.56</v>
      </c>
      <c r="AA15" s="15">
        <f t="shared" si="7"/>
        <v>657769.46277600003</v>
      </c>
      <c r="AC15">
        <v>0</v>
      </c>
      <c r="AD15" s="60">
        <v>0</v>
      </c>
      <c r="AE15" s="60">
        <f t="shared" si="8"/>
        <v>0</v>
      </c>
      <c r="AF15" s="27">
        <f t="shared" si="17"/>
        <v>286.54000000000002</v>
      </c>
      <c r="AG15" s="15">
        <f t="shared" si="9"/>
        <v>0</v>
      </c>
      <c r="AI15">
        <v>0</v>
      </c>
      <c r="AJ15">
        <v>0</v>
      </c>
      <c r="AK15">
        <f t="shared" si="10"/>
        <v>0</v>
      </c>
      <c r="AL15" s="27">
        <f t="shared" si="18"/>
        <v>346.23</v>
      </c>
      <c r="AM15" s="15">
        <f t="shared" si="11"/>
        <v>0</v>
      </c>
      <c r="AO15" s="15">
        <f t="shared" si="12"/>
        <v>730063.928052</v>
      </c>
      <c r="AP15" s="15">
        <f t="shared" si="19"/>
        <v>243354.64268399999</v>
      </c>
    </row>
    <row r="16" spans="1:42" x14ac:dyDescent="0.25">
      <c r="A16">
        <v>140184</v>
      </c>
      <c r="B16" s="24">
        <v>13017</v>
      </c>
      <c r="C16" s="25" t="s">
        <v>155</v>
      </c>
      <c r="D16" t="s">
        <v>149</v>
      </c>
      <c r="E16" s="26">
        <v>56</v>
      </c>
      <c r="F16" s="60">
        <v>118.69940000000001</v>
      </c>
      <c r="G16" s="60">
        <f t="shared" si="0"/>
        <v>2.1196321428571432</v>
      </c>
      <c r="H16" s="27">
        <f t="shared" si="13"/>
        <v>2241.39</v>
      </c>
      <c r="I16" s="28">
        <f t="shared" si="1"/>
        <v>266051.64816600003</v>
      </c>
      <c r="K16">
        <v>0</v>
      </c>
      <c r="L16" s="60">
        <v>0</v>
      </c>
      <c r="M16" s="60">
        <f t="shared" si="2"/>
        <v>0</v>
      </c>
      <c r="N16" s="27">
        <f t="shared" si="14"/>
        <v>199.23</v>
      </c>
      <c r="O16" s="28">
        <f t="shared" si="3"/>
        <v>0</v>
      </c>
      <c r="Q16">
        <v>0</v>
      </c>
      <c r="R16" s="60">
        <v>0</v>
      </c>
      <c r="S16" s="60">
        <f t="shared" si="4"/>
        <v>0</v>
      </c>
      <c r="T16" s="27">
        <f t="shared" si="15"/>
        <v>99.62</v>
      </c>
      <c r="U16" s="28">
        <f t="shared" si="5"/>
        <v>0</v>
      </c>
      <c r="W16" s="26">
        <v>7558</v>
      </c>
      <c r="X16" s="60">
        <v>1653.0364</v>
      </c>
      <c r="Y16" s="60">
        <f t="shared" si="6"/>
        <v>0.21871346917173856</v>
      </c>
      <c r="Z16" s="27">
        <f t="shared" si="16"/>
        <v>477.56</v>
      </c>
      <c r="AA16" s="15">
        <f t="shared" si="7"/>
        <v>789424.06318399997</v>
      </c>
      <c r="AC16">
        <v>0</v>
      </c>
      <c r="AD16" s="60">
        <v>0</v>
      </c>
      <c r="AE16" s="60">
        <f t="shared" si="8"/>
        <v>0</v>
      </c>
      <c r="AF16" s="27">
        <f t="shared" si="17"/>
        <v>286.54000000000002</v>
      </c>
      <c r="AG16" s="15">
        <f t="shared" si="9"/>
        <v>0</v>
      </c>
      <c r="AI16">
        <v>0</v>
      </c>
      <c r="AJ16">
        <v>0</v>
      </c>
      <c r="AK16">
        <f t="shared" si="10"/>
        <v>0</v>
      </c>
      <c r="AL16" s="27">
        <f t="shared" si="18"/>
        <v>346.23</v>
      </c>
      <c r="AM16" s="15">
        <f t="shared" si="11"/>
        <v>0</v>
      </c>
      <c r="AO16" s="15">
        <f t="shared" si="12"/>
        <v>1055475.71135</v>
      </c>
      <c r="AP16" s="15">
        <f t="shared" si="19"/>
        <v>351825.23711666669</v>
      </c>
    </row>
    <row r="17" spans="1:42" x14ac:dyDescent="0.25">
      <c r="A17">
        <v>140053</v>
      </c>
      <c r="B17" s="24">
        <v>19007</v>
      </c>
      <c r="C17" s="25" t="s">
        <v>156</v>
      </c>
      <c r="D17" t="s">
        <v>149</v>
      </c>
      <c r="E17" s="26">
        <v>1191</v>
      </c>
      <c r="F17" s="60">
        <v>2010.7654</v>
      </c>
      <c r="G17" s="60">
        <f t="shared" si="0"/>
        <v>1.6883000839630562</v>
      </c>
      <c r="H17" s="27">
        <f t="shared" si="13"/>
        <v>2241.39</v>
      </c>
      <c r="I17" s="28">
        <f t="shared" si="1"/>
        <v>4506909.4599059997</v>
      </c>
      <c r="K17">
        <v>0</v>
      </c>
      <c r="L17" s="60">
        <v>0</v>
      </c>
      <c r="M17" s="60">
        <f t="shared" si="2"/>
        <v>0</v>
      </c>
      <c r="N17" s="27">
        <f t="shared" si="14"/>
        <v>199.23</v>
      </c>
      <c r="O17" s="28">
        <f t="shared" si="3"/>
        <v>0</v>
      </c>
      <c r="Q17">
        <v>0</v>
      </c>
      <c r="R17" s="60">
        <v>0</v>
      </c>
      <c r="S17" s="60">
        <f t="shared" si="4"/>
        <v>0</v>
      </c>
      <c r="T17" s="27">
        <f t="shared" si="15"/>
        <v>99.62</v>
      </c>
      <c r="U17" s="28">
        <f t="shared" si="5"/>
        <v>0</v>
      </c>
      <c r="W17" s="26">
        <v>30719</v>
      </c>
      <c r="X17" s="60">
        <v>9575.5329999999976</v>
      </c>
      <c r="Y17" s="60">
        <f t="shared" si="6"/>
        <v>0.31171369510726255</v>
      </c>
      <c r="Z17" s="27">
        <f t="shared" si="16"/>
        <v>477.56</v>
      </c>
      <c r="AA17" s="15">
        <f t="shared" si="7"/>
        <v>4572891.5394799989</v>
      </c>
      <c r="AC17">
        <v>0</v>
      </c>
      <c r="AD17" s="60">
        <v>0</v>
      </c>
      <c r="AE17" s="60">
        <f t="shared" si="8"/>
        <v>0</v>
      </c>
      <c r="AF17" s="27">
        <f t="shared" si="17"/>
        <v>286.54000000000002</v>
      </c>
      <c r="AG17" s="15">
        <f t="shared" si="9"/>
        <v>0</v>
      </c>
      <c r="AI17">
        <v>0</v>
      </c>
      <c r="AJ17">
        <v>0</v>
      </c>
      <c r="AK17">
        <f t="shared" si="10"/>
        <v>0</v>
      </c>
      <c r="AL17" s="27">
        <f t="shared" si="18"/>
        <v>346.23</v>
      </c>
      <c r="AM17" s="15">
        <f t="shared" si="11"/>
        <v>0</v>
      </c>
      <c r="AO17" s="15">
        <f t="shared" si="12"/>
        <v>9079800.9993859977</v>
      </c>
      <c r="AP17" s="15">
        <f t="shared" si="19"/>
        <v>3026600.333128666</v>
      </c>
    </row>
    <row r="18" spans="1:42" x14ac:dyDescent="0.25">
      <c r="A18">
        <v>140054</v>
      </c>
      <c r="B18" s="24">
        <v>2006</v>
      </c>
      <c r="C18" s="25" t="s">
        <v>157</v>
      </c>
      <c r="D18" t="s">
        <v>149</v>
      </c>
      <c r="E18" s="26">
        <v>451</v>
      </c>
      <c r="F18" s="60">
        <v>544.81029999999998</v>
      </c>
      <c r="G18" s="60">
        <f t="shared" si="0"/>
        <v>1.2080050997782705</v>
      </c>
      <c r="H18" s="27">
        <f t="shared" si="13"/>
        <v>2241.39</v>
      </c>
      <c r="I18" s="28">
        <f t="shared" si="1"/>
        <v>1221132.3583169999</v>
      </c>
      <c r="K18">
        <v>346</v>
      </c>
      <c r="L18" s="60">
        <v>243.44560000000052</v>
      </c>
      <c r="M18" s="60">
        <f t="shared" si="2"/>
        <v>0.70360000000000156</v>
      </c>
      <c r="N18" s="27">
        <f t="shared" si="14"/>
        <v>199.23</v>
      </c>
      <c r="O18" s="28">
        <f t="shared" si="3"/>
        <v>48501.666888000102</v>
      </c>
      <c r="Q18">
        <v>10</v>
      </c>
      <c r="R18" s="60">
        <v>12.009799999999998</v>
      </c>
      <c r="S18" s="60">
        <f t="shared" si="4"/>
        <v>1.2009799999999999</v>
      </c>
      <c r="T18" s="27">
        <f t="shared" si="15"/>
        <v>99.62</v>
      </c>
      <c r="U18" s="28">
        <f t="shared" si="5"/>
        <v>1196.4162759999999</v>
      </c>
      <c r="W18" s="26">
        <v>19016</v>
      </c>
      <c r="X18" s="60">
        <v>5392.4334000000008</v>
      </c>
      <c r="Y18" s="60">
        <f t="shared" si="6"/>
        <v>0.28357348548590666</v>
      </c>
      <c r="Z18" s="27">
        <f t="shared" si="16"/>
        <v>477.56</v>
      </c>
      <c r="AA18" s="15">
        <f t="shared" si="7"/>
        <v>2575210.4945040005</v>
      </c>
      <c r="AC18">
        <v>237</v>
      </c>
      <c r="AD18" s="60">
        <v>222.88910000000001</v>
      </c>
      <c r="AE18" s="60">
        <f t="shared" si="8"/>
        <v>0.94046033755274272</v>
      </c>
      <c r="AF18" s="27">
        <f t="shared" si="17"/>
        <v>286.54000000000002</v>
      </c>
      <c r="AG18" s="15">
        <f t="shared" si="9"/>
        <v>63866.642714000009</v>
      </c>
      <c r="AI18">
        <v>0</v>
      </c>
      <c r="AJ18">
        <v>0</v>
      </c>
      <c r="AK18">
        <f t="shared" si="10"/>
        <v>0</v>
      </c>
      <c r="AL18" s="27">
        <f t="shared" si="18"/>
        <v>346.23</v>
      </c>
      <c r="AM18" s="15">
        <f t="shared" si="11"/>
        <v>0</v>
      </c>
      <c r="AO18" s="15">
        <f t="shared" si="12"/>
        <v>3909907.5786990002</v>
      </c>
      <c r="AP18" s="15">
        <f t="shared" si="19"/>
        <v>1303302.526233</v>
      </c>
    </row>
    <row r="19" spans="1:42" x14ac:dyDescent="0.25">
      <c r="A19">
        <v>140164</v>
      </c>
      <c r="B19" s="24">
        <v>3005</v>
      </c>
      <c r="C19" s="25" t="s">
        <v>158</v>
      </c>
      <c r="D19" t="s">
        <v>149</v>
      </c>
      <c r="E19" s="26">
        <v>876</v>
      </c>
      <c r="F19" s="60">
        <v>773.58929999999998</v>
      </c>
      <c r="G19" s="60">
        <f t="shared" si="0"/>
        <v>0.88309280821917802</v>
      </c>
      <c r="H19" s="27">
        <f t="shared" si="13"/>
        <v>2241.39</v>
      </c>
      <c r="I19" s="28">
        <f t="shared" si="1"/>
        <v>1733915.3211269998</v>
      </c>
      <c r="K19">
        <v>0</v>
      </c>
      <c r="L19" s="60">
        <v>0</v>
      </c>
      <c r="M19" s="60">
        <f t="shared" si="2"/>
        <v>0</v>
      </c>
      <c r="N19" s="27">
        <f t="shared" si="14"/>
        <v>199.23</v>
      </c>
      <c r="O19" s="28">
        <f t="shared" si="3"/>
        <v>0</v>
      </c>
      <c r="Q19">
        <v>0</v>
      </c>
      <c r="R19" s="60">
        <v>0</v>
      </c>
      <c r="S19" s="60">
        <f t="shared" si="4"/>
        <v>0</v>
      </c>
      <c r="T19" s="27">
        <f t="shared" si="15"/>
        <v>99.62</v>
      </c>
      <c r="U19" s="28">
        <f t="shared" si="5"/>
        <v>0</v>
      </c>
      <c r="W19" s="26">
        <v>28241</v>
      </c>
      <c r="X19" s="60">
        <v>10240.997399999998</v>
      </c>
      <c r="Y19" s="60">
        <f t="shared" si="6"/>
        <v>0.36262871003151442</v>
      </c>
      <c r="Z19" s="27">
        <f t="shared" si="16"/>
        <v>477.56</v>
      </c>
      <c r="AA19" s="15">
        <f t="shared" si="7"/>
        <v>4890690.7183439992</v>
      </c>
      <c r="AC19">
        <v>0</v>
      </c>
      <c r="AD19" s="60">
        <v>0</v>
      </c>
      <c r="AE19" s="60">
        <f t="shared" si="8"/>
        <v>0</v>
      </c>
      <c r="AF19" s="27">
        <f t="shared" si="17"/>
        <v>286.54000000000002</v>
      </c>
      <c r="AG19" s="15">
        <f t="shared" si="9"/>
        <v>0</v>
      </c>
      <c r="AI19">
        <v>0</v>
      </c>
      <c r="AJ19">
        <v>0</v>
      </c>
      <c r="AK19">
        <f t="shared" si="10"/>
        <v>0</v>
      </c>
      <c r="AL19" s="27">
        <f t="shared" si="18"/>
        <v>346.23</v>
      </c>
      <c r="AM19" s="15">
        <f t="shared" si="11"/>
        <v>0</v>
      </c>
      <c r="AO19" s="15">
        <f t="shared" si="12"/>
        <v>6624606.0394709986</v>
      </c>
      <c r="AP19" s="15">
        <f t="shared" si="19"/>
        <v>2208202.0131569994</v>
      </c>
    </row>
    <row r="20" spans="1:42" x14ac:dyDescent="0.25">
      <c r="A20">
        <v>140281</v>
      </c>
      <c r="B20" s="24">
        <v>3122</v>
      </c>
      <c r="C20" s="25" t="s">
        <v>159</v>
      </c>
      <c r="D20" t="s">
        <v>149</v>
      </c>
      <c r="E20" s="26">
        <v>1577</v>
      </c>
      <c r="F20" s="60">
        <v>2781.5807000000004</v>
      </c>
      <c r="G20" s="60">
        <f t="shared" si="0"/>
        <v>1.7638431832593535</v>
      </c>
      <c r="H20" s="27">
        <f t="shared" si="13"/>
        <v>2241.39</v>
      </c>
      <c r="I20" s="28">
        <f t="shared" si="1"/>
        <v>6234607.1651730007</v>
      </c>
      <c r="K20">
        <v>31</v>
      </c>
      <c r="L20" s="60">
        <v>25.484800000000003</v>
      </c>
      <c r="M20" s="60">
        <f t="shared" si="2"/>
        <v>0.82209032258064529</v>
      </c>
      <c r="N20" s="27">
        <f t="shared" si="14"/>
        <v>199.23</v>
      </c>
      <c r="O20" s="28">
        <f t="shared" si="3"/>
        <v>5077.3367040000003</v>
      </c>
      <c r="Q20">
        <v>0</v>
      </c>
      <c r="R20" s="60">
        <v>0</v>
      </c>
      <c r="S20" s="60">
        <f t="shared" si="4"/>
        <v>0</v>
      </c>
      <c r="T20" s="27">
        <f t="shared" si="15"/>
        <v>99.62</v>
      </c>
      <c r="U20" s="28">
        <f t="shared" si="5"/>
        <v>0</v>
      </c>
      <c r="W20" s="26">
        <v>71140</v>
      </c>
      <c r="X20" s="60">
        <v>12772.617499999998</v>
      </c>
      <c r="Y20" s="60">
        <f t="shared" si="6"/>
        <v>0.17954199465842</v>
      </c>
      <c r="Z20" s="27">
        <f t="shared" si="16"/>
        <v>477.56</v>
      </c>
      <c r="AA20" s="15">
        <f t="shared" si="7"/>
        <v>6099691.213299999</v>
      </c>
      <c r="AC20">
        <v>0</v>
      </c>
      <c r="AD20" s="60">
        <v>0</v>
      </c>
      <c r="AE20" s="60">
        <f t="shared" si="8"/>
        <v>0</v>
      </c>
      <c r="AF20" s="27">
        <f t="shared" si="17"/>
        <v>286.54000000000002</v>
      </c>
      <c r="AG20" s="15">
        <f t="shared" si="9"/>
        <v>0</v>
      </c>
      <c r="AI20">
        <v>0</v>
      </c>
      <c r="AJ20">
        <v>0</v>
      </c>
      <c r="AK20">
        <f t="shared" si="10"/>
        <v>0</v>
      </c>
      <c r="AL20" s="27">
        <f t="shared" si="18"/>
        <v>346.23</v>
      </c>
      <c r="AM20" s="15">
        <f t="shared" si="11"/>
        <v>0</v>
      </c>
      <c r="AO20" s="15">
        <f t="shared" si="12"/>
        <v>12339375.715177</v>
      </c>
      <c r="AP20" s="15">
        <f t="shared" si="19"/>
        <v>4113125.238392333</v>
      </c>
    </row>
    <row r="21" spans="1:42" x14ac:dyDescent="0.25">
      <c r="A21">
        <v>140067</v>
      </c>
      <c r="B21" s="24">
        <v>16007</v>
      </c>
      <c r="C21" s="25" t="s">
        <v>160</v>
      </c>
      <c r="D21" t="s">
        <v>149</v>
      </c>
      <c r="E21" s="26">
        <v>1496</v>
      </c>
      <c r="F21" s="60">
        <v>3564.7590000000005</v>
      </c>
      <c r="G21" s="60">
        <f t="shared" si="0"/>
        <v>2.3828602941176475</v>
      </c>
      <c r="H21" s="27">
        <f t="shared" si="13"/>
        <v>2241.39</v>
      </c>
      <c r="I21" s="28">
        <f t="shared" si="1"/>
        <v>7990015.1750100013</v>
      </c>
      <c r="K21">
        <v>0</v>
      </c>
      <c r="L21" s="60">
        <v>0</v>
      </c>
      <c r="M21" s="60">
        <f t="shared" si="2"/>
        <v>0</v>
      </c>
      <c r="N21" s="27">
        <f t="shared" si="14"/>
        <v>199.23</v>
      </c>
      <c r="O21" s="28">
        <f t="shared" si="3"/>
        <v>0</v>
      </c>
      <c r="Q21">
        <v>22</v>
      </c>
      <c r="R21" s="60">
        <v>28.338799999999999</v>
      </c>
      <c r="S21" s="60">
        <f t="shared" si="4"/>
        <v>1.2881272727272728</v>
      </c>
      <c r="T21" s="27">
        <f t="shared" si="15"/>
        <v>99.62</v>
      </c>
      <c r="U21" s="28">
        <f t="shared" si="5"/>
        <v>2823.1112560000006</v>
      </c>
      <c r="W21" s="26">
        <v>106621</v>
      </c>
      <c r="X21" s="60">
        <v>22834.837700000011</v>
      </c>
      <c r="Y21" s="60">
        <f t="shared" si="6"/>
        <v>0.21416829423847095</v>
      </c>
      <c r="Z21" s="27">
        <f t="shared" si="16"/>
        <v>477.56</v>
      </c>
      <c r="AA21" s="15">
        <f t="shared" si="7"/>
        <v>10905005.092012005</v>
      </c>
      <c r="AC21">
        <v>1001</v>
      </c>
      <c r="AD21" s="60">
        <v>361.25490000000008</v>
      </c>
      <c r="AE21" s="60">
        <f t="shared" si="8"/>
        <v>0.36089400599400606</v>
      </c>
      <c r="AF21" s="27">
        <f t="shared" si="17"/>
        <v>286.54000000000002</v>
      </c>
      <c r="AG21" s="15">
        <f t="shared" si="9"/>
        <v>103513.97904600004</v>
      </c>
      <c r="AI21">
        <v>3749</v>
      </c>
      <c r="AJ21">
        <v>1950.3227999999999</v>
      </c>
      <c r="AK21">
        <f t="shared" si="10"/>
        <v>0.52022480661509729</v>
      </c>
      <c r="AL21" s="27">
        <f t="shared" si="18"/>
        <v>346.23</v>
      </c>
      <c r="AM21" s="15">
        <f t="shared" si="11"/>
        <v>675260.2630439999</v>
      </c>
      <c r="AO21" s="15">
        <f t="shared" si="12"/>
        <v>19676617.620368004</v>
      </c>
      <c r="AP21" s="15">
        <f t="shared" si="19"/>
        <v>6558872.5401226683</v>
      </c>
    </row>
    <row r="22" spans="1:42" x14ac:dyDescent="0.25">
      <c r="A22">
        <v>140161</v>
      </c>
      <c r="B22" s="24">
        <v>16010</v>
      </c>
      <c r="C22" s="25" t="s">
        <v>161</v>
      </c>
      <c r="D22" t="s">
        <v>149</v>
      </c>
      <c r="E22" s="26">
        <v>73</v>
      </c>
      <c r="F22" s="60">
        <v>39.434899999999999</v>
      </c>
      <c r="G22" s="60">
        <f t="shared" si="0"/>
        <v>0.54020410958904108</v>
      </c>
      <c r="H22" s="27">
        <f t="shared" si="13"/>
        <v>2241.39</v>
      </c>
      <c r="I22" s="28">
        <f t="shared" si="1"/>
        <v>88388.990510999996</v>
      </c>
      <c r="K22">
        <v>0</v>
      </c>
      <c r="L22" s="60">
        <v>0</v>
      </c>
      <c r="M22" s="60">
        <f t="shared" si="2"/>
        <v>0</v>
      </c>
      <c r="N22" s="27">
        <f t="shared" si="14"/>
        <v>199.23</v>
      </c>
      <c r="O22" s="28">
        <f t="shared" si="3"/>
        <v>0</v>
      </c>
      <c r="Q22">
        <v>0</v>
      </c>
      <c r="R22" s="60">
        <v>0</v>
      </c>
      <c r="S22" s="60">
        <f t="shared" si="4"/>
        <v>0</v>
      </c>
      <c r="T22" s="27">
        <f t="shared" si="15"/>
        <v>99.62</v>
      </c>
      <c r="U22" s="28">
        <f t="shared" si="5"/>
        <v>0</v>
      </c>
      <c r="W22" s="26">
        <v>13167</v>
      </c>
      <c r="X22" s="60">
        <v>2081.5891000000001</v>
      </c>
      <c r="Y22" s="60">
        <f t="shared" si="6"/>
        <v>0.15809137237031975</v>
      </c>
      <c r="Z22" s="27">
        <f t="shared" si="16"/>
        <v>477.56</v>
      </c>
      <c r="AA22" s="15">
        <f t="shared" si="7"/>
        <v>994083.69059600006</v>
      </c>
      <c r="AC22">
        <v>0</v>
      </c>
      <c r="AD22" s="60">
        <v>0</v>
      </c>
      <c r="AE22" s="60">
        <f t="shared" si="8"/>
        <v>0</v>
      </c>
      <c r="AF22" s="27">
        <f t="shared" si="17"/>
        <v>286.54000000000002</v>
      </c>
      <c r="AG22" s="15">
        <f t="shared" si="9"/>
        <v>0</v>
      </c>
      <c r="AI22">
        <v>0</v>
      </c>
      <c r="AJ22">
        <v>0</v>
      </c>
      <c r="AK22">
        <f t="shared" si="10"/>
        <v>0</v>
      </c>
      <c r="AL22" s="27">
        <f t="shared" si="18"/>
        <v>346.23</v>
      </c>
      <c r="AM22" s="15">
        <f t="shared" si="11"/>
        <v>0</v>
      </c>
      <c r="AO22" s="15">
        <f t="shared" si="12"/>
        <v>1082472.681107</v>
      </c>
      <c r="AP22" s="15">
        <f t="shared" si="19"/>
        <v>360824.22703566664</v>
      </c>
    </row>
    <row r="23" spans="1:42" x14ac:dyDescent="0.25">
      <c r="A23">
        <v>140052</v>
      </c>
      <c r="B23" s="24">
        <v>1003</v>
      </c>
      <c r="C23" s="25" t="s">
        <v>162</v>
      </c>
      <c r="D23" t="s">
        <v>149</v>
      </c>
      <c r="E23" s="26">
        <v>94</v>
      </c>
      <c r="F23" s="60">
        <v>166.00280000000001</v>
      </c>
      <c r="G23" s="60">
        <f t="shared" si="0"/>
        <v>1.7659872340425533</v>
      </c>
      <c r="H23" s="27">
        <f t="shared" si="13"/>
        <v>2241.39</v>
      </c>
      <c r="I23" s="28">
        <f t="shared" si="1"/>
        <v>372077.015892</v>
      </c>
      <c r="K23">
        <v>0</v>
      </c>
      <c r="L23" s="60">
        <v>0</v>
      </c>
      <c r="M23" s="60">
        <f t="shared" si="2"/>
        <v>0</v>
      </c>
      <c r="N23" s="27">
        <f t="shared" si="14"/>
        <v>199.23</v>
      </c>
      <c r="O23" s="28">
        <f t="shared" si="3"/>
        <v>0</v>
      </c>
      <c r="Q23">
        <v>0</v>
      </c>
      <c r="R23" s="60">
        <v>0</v>
      </c>
      <c r="S23" s="60">
        <f t="shared" si="4"/>
        <v>0</v>
      </c>
      <c r="T23" s="27">
        <f t="shared" si="15"/>
        <v>99.62</v>
      </c>
      <c r="U23" s="28">
        <f t="shared" si="5"/>
        <v>0</v>
      </c>
      <c r="W23" s="26">
        <v>15515</v>
      </c>
      <c r="X23" s="60">
        <v>3893.6988999999999</v>
      </c>
      <c r="Y23" s="60">
        <f t="shared" si="6"/>
        <v>0.25096351272961648</v>
      </c>
      <c r="Z23" s="27">
        <f t="shared" si="16"/>
        <v>477.56</v>
      </c>
      <c r="AA23" s="15">
        <f t="shared" si="7"/>
        <v>1859474.846684</v>
      </c>
      <c r="AC23">
        <v>195</v>
      </c>
      <c r="AD23" s="60">
        <v>56.2149</v>
      </c>
      <c r="AE23" s="60">
        <f t="shared" si="8"/>
        <v>0.28828153846153848</v>
      </c>
      <c r="AF23" s="27">
        <f t="shared" si="17"/>
        <v>286.54000000000002</v>
      </c>
      <c r="AG23" s="15">
        <f t="shared" si="9"/>
        <v>16107.817446000001</v>
      </c>
      <c r="AI23">
        <v>0</v>
      </c>
      <c r="AJ23">
        <v>0</v>
      </c>
      <c r="AK23">
        <f t="shared" si="10"/>
        <v>0</v>
      </c>
      <c r="AL23" s="27">
        <f t="shared" si="18"/>
        <v>346.23</v>
      </c>
      <c r="AM23" s="15">
        <f t="shared" si="11"/>
        <v>0</v>
      </c>
      <c r="AO23" s="15">
        <f t="shared" si="12"/>
        <v>2247659.6800219999</v>
      </c>
      <c r="AP23" s="15">
        <f t="shared" si="19"/>
        <v>749219.89334066666</v>
      </c>
    </row>
    <row r="24" spans="1:42" x14ac:dyDescent="0.25">
      <c r="A24">
        <v>140080</v>
      </c>
      <c r="B24" s="24">
        <v>5012</v>
      </c>
      <c r="C24" s="25" t="s">
        <v>163</v>
      </c>
      <c r="D24" t="s">
        <v>149</v>
      </c>
      <c r="E24" s="26">
        <v>258</v>
      </c>
      <c r="F24" s="60">
        <v>537.47089999999992</v>
      </c>
      <c r="G24" s="60">
        <f t="shared" si="0"/>
        <v>2.0832205426356585</v>
      </c>
      <c r="H24" s="27">
        <f t="shared" si="13"/>
        <v>2241.39</v>
      </c>
      <c r="I24" s="28">
        <f t="shared" si="1"/>
        <v>1204681.9005509997</v>
      </c>
      <c r="K24">
        <v>0</v>
      </c>
      <c r="L24" s="60">
        <v>0</v>
      </c>
      <c r="M24" s="60">
        <f t="shared" si="2"/>
        <v>0</v>
      </c>
      <c r="N24" s="27">
        <f t="shared" si="14"/>
        <v>199.23</v>
      </c>
      <c r="O24" s="28">
        <f t="shared" si="3"/>
        <v>0</v>
      </c>
      <c r="Q24">
        <v>0</v>
      </c>
      <c r="R24" s="60">
        <v>0</v>
      </c>
      <c r="S24" s="60">
        <f t="shared" si="4"/>
        <v>0</v>
      </c>
      <c r="T24" s="27">
        <f t="shared" si="15"/>
        <v>99.62</v>
      </c>
      <c r="U24" s="28">
        <f t="shared" si="5"/>
        <v>0</v>
      </c>
      <c r="W24" s="26">
        <v>16383</v>
      </c>
      <c r="X24" s="60">
        <v>4987.5609000000004</v>
      </c>
      <c r="Y24" s="60">
        <f t="shared" si="6"/>
        <v>0.30443514008423367</v>
      </c>
      <c r="Z24" s="27">
        <f t="shared" si="16"/>
        <v>477.56</v>
      </c>
      <c r="AA24" s="15">
        <f t="shared" si="7"/>
        <v>2381859.5834040004</v>
      </c>
      <c r="AC24">
        <v>0</v>
      </c>
      <c r="AD24" s="60">
        <v>0</v>
      </c>
      <c r="AE24" s="60">
        <f t="shared" si="8"/>
        <v>0</v>
      </c>
      <c r="AF24" s="27">
        <f t="shared" si="17"/>
        <v>286.54000000000002</v>
      </c>
      <c r="AG24" s="15">
        <f t="shared" si="9"/>
        <v>0</v>
      </c>
      <c r="AI24">
        <v>0</v>
      </c>
      <c r="AJ24">
        <v>0</v>
      </c>
      <c r="AK24">
        <f t="shared" si="10"/>
        <v>0</v>
      </c>
      <c r="AL24" s="27">
        <f t="shared" si="18"/>
        <v>346.23</v>
      </c>
      <c r="AM24" s="15">
        <f t="shared" si="11"/>
        <v>0</v>
      </c>
      <c r="AO24" s="15">
        <f t="shared" si="12"/>
        <v>3586541.4839550001</v>
      </c>
      <c r="AP24" s="15">
        <f t="shared" si="19"/>
        <v>1195513.8279850001</v>
      </c>
    </row>
    <row r="25" spans="1:42" x14ac:dyDescent="0.25">
      <c r="A25">
        <v>140155</v>
      </c>
      <c r="B25" s="24">
        <v>11001</v>
      </c>
      <c r="C25" s="25" t="s">
        <v>164</v>
      </c>
      <c r="D25" t="s">
        <v>149</v>
      </c>
      <c r="E25" s="26">
        <v>231</v>
      </c>
      <c r="F25" s="60">
        <v>291.4237</v>
      </c>
      <c r="G25" s="60">
        <f t="shared" si="0"/>
        <v>1.2615744588744588</v>
      </c>
      <c r="H25" s="27">
        <f t="shared" si="13"/>
        <v>2241.39</v>
      </c>
      <c r="I25" s="28">
        <f t="shared" si="1"/>
        <v>653194.16694299993</v>
      </c>
      <c r="K25">
        <v>89</v>
      </c>
      <c r="L25" s="60">
        <v>63.865399999999958</v>
      </c>
      <c r="M25" s="60">
        <f t="shared" si="2"/>
        <v>0.71758876404494332</v>
      </c>
      <c r="N25" s="27">
        <f t="shared" si="14"/>
        <v>199.23</v>
      </c>
      <c r="O25" s="28">
        <f t="shared" si="3"/>
        <v>12723.90364199999</v>
      </c>
      <c r="Q25">
        <v>0</v>
      </c>
      <c r="R25" s="60">
        <v>0</v>
      </c>
      <c r="S25" s="60">
        <f t="shared" si="4"/>
        <v>0</v>
      </c>
      <c r="T25" s="27">
        <f t="shared" si="15"/>
        <v>99.62</v>
      </c>
      <c r="U25" s="28">
        <f t="shared" si="5"/>
        <v>0</v>
      </c>
      <c r="W25" s="26">
        <v>14138</v>
      </c>
      <c r="X25" s="60">
        <v>4549.3074999999999</v>
      </c>
      <c r="Y25" s="60">
        <f t="shared" si="6"/>
        <v>0.32177871693308813</v>
      </c>
      <c r="Z25" s="27">
        <f t="shared" si="16"/>
        <v>477.56</v>
      </c>
      <c r="AA25" s="15">
        <f t="shared" si="7"/>
        <v>2172567.2897000001</v>
      </c>
      <c r="AC25">
        <v>785</v>
      </c>
      <c r="AD25" s="60">
        <v>596.66399999999987</v>
      </c>
      <c r="AE25" s="60">
        <f t="shared" si="8"/>
        <v>0.76008152866242018</v>
      </c>
      <c r="AF25" s="27">
        <f t="shared" si="17"/>
        <v>286.54000000000002</v>
      </c>
      <c r="AG25" s="15">
        <f t="shared" si="9"/>
        <v>170968.10255999997</v>
      </c>
      <c r="AI25">
        <v>0</v>
      </c>
      <c r="AJ25">
        <v>0</v>
      </c>
      <c r="AK25">
        <f t="shared" si="10"/>
        <v>0</v>
      </c>
      <c r="AL25" s="27">
        <f t="shared" si="18"/>
        <v>346.23</v>
      </c>
      <c r="AM25" s="15">
        <f t="shared" si="11"/>
        <v>0</v>
      </c>
      <c r="AO25" s="15">
        <f t="shared" si="12"/>
        <v>3009453.4628450004</v>
      </c>
      <c r="AP25" s="15">
        <f t="shared" si="19"/>
        <v>1003151.1542816669</v>
      </c>
    </row>
    <row r="26" spans="1:42" x14ac:dyDescent="0.25">
      <c r="A26">
        <v>140093</v>
      </c>
      <c r="B26" s="24">
        <v>4001</v>
      </c>
      <c r="C26" s="25" t="s">
        <v>165</v>
      </c>
      <c r="D26" t="s">
        <v>149</v>
      </c>
      <c r="E26" s="26">
        <v>304</v>
      </c>
      <c r="F26" s="60">
        <v>265.70359999999999</v>
      </c>
      <c r="G26" s="60">
        <f t="shared" si="0"/>
        <v>0.87402499999999994</v>
      </c>
      <c r="H26" s="27">
        <f t="shared" si="13"/>
        <v>2241.39</v>
      </c>
      <c r="I26" s="28">
        <f t="shared" si="1"/>
        <v>595545.39200399991</v>
      </c>
      <c r="K26">
        <v>0</v>
      </c>
      <c r="L26" s="60">
        <v>0</v>
      </c>
      <c r="M26" s="60">
        <f t="shared" si="2"/>
        <v>0</v>
      </c>
      <c r="N26" s="27">
        <f t="shared" si="14"/>
        <v>199.23</v>
      </c>
      <c r="O26" s="28">
        <f t="shared" si="3"/>
        <v>0</v>
      </c>
      <c r="Q26">
        <v>0</v>
      </c>
      <c r="R26" s="60">
        <v>0</v>
      </c>
      <c r="S26" s="60">
        <f t="shared" si="4"/>
        <v>0</v>
      </c>
      <c r="T26" s="27">
        <f t="shared" si="15"/>
        <v>99.62</v>
      </c>
      <c r="U26" s="28">
        <f t="shared" si="5"/>
        <v>0</v>
      </c>
      <c r="W26" s="26">
        <v>18956</v>
      </c>
      <c r="X26" s="60">
        <v>3573.4314999999997</v>
      </c>
      <c r="Y26" s="60">
        <f t="shared" si="6"/>
        <v>0.18851189596961382</v>
      </c>
      <c r="Z26" s="27">
        <f t="shared" si="16"/>
        <v>477.56</v>
      </c>
      <c r="AA26" s="15">
        <f t="shared" si="7"/>
        <v>1706527.9471399998</v>
      </c>
      <c r="AC26">
        <v>0</v>
      </c>
      <c r="AD26" s="60">
        <v>0</v>
      </c>
      <c r="AE26" s="60">
        <f t="shared" si="8"/>
        <v>0</v>
      </c>
      <c r="AF26" s="27">
        <f t="shared" si="17"/>
        <v>286.54000000000002</v>
      </c>
      <c r="AG26" s="15">
        <f t="shared" si="9"/>
        <v>0</v>
      </c>
      <c r="AI26">
        <v>0</v>
      </c>
      <c r="AJ26">
        <v>0</v>
      </c>
      <c r="AK26">
        <f t="shared" si="10"/>
        <v>0</v>
      </c>
      <c r="AL26" s="27">
        <f t="shared" si="18"/>
        <v>346.23</v>
      </c>
      <c r="AM26" s="15">
        <f t="shared" si="11"/>
        <v>0</v>
      </c>
      <c r="AO26" s="15">
        <f t="shared" si="12"/>
        <v>2302073.3391439999</v>
      </c>
      <c r="AP26" s="15">
        <f t="shared" si="19"/>
        <v>767357.77971466666</v>
      </c>
    </row>
    <row r="27" spans="1:42" x14ac:dyDescent="0.25">
      <c r="B27" s="24">
        <v>15006</v>
      </c>
      <c r="C27" s="25" t="s">
        <v>166</v>
      </c>
      <c r="D27" t="s">
        <v>149</v>
      </c>
      <c r="E27" s="26">
        <v>60</v>
      </c>
      <c r="F27" s="60">
        <v>49.02</v>
      </c>
      <c r="G27" s="60">
        <f t="shared" si="0"/>
        <v>0.81700000000000006</v>
      </c>
      <c r="H27" s="27">
        <f t="shared" si="13"/>
        <v>2241.39</v>
      </c>
      <c r="I27" s="28">
        <f t="shared" si="1"/>
        <v>109872.9378</v>
      </c>
      <c r="K27">
        <v>0</v>
      </c>
      <c r="L27" s="60">
        <v>0</v>
      </c>
      <c r="M27" s="60">
        <f t="shared" si="2"/>
        <v>0</v>
      </c>
      <c r="N27" s="27">
        <f t="shared" si="14"/>
        <v>199.23</v>
      </c>
      <c r="O27" s="28">
        <f t="shared" si="3"/>
        <v>0</v>
      </c>
      <c r="Q27">
        <v>0</v>
      </c>
      <c r="R27" s="60">
        <v>0</v>
      </c>
      <c r="S27" s="60">
        <f t="shared" si="4"/>
        <v>0</v>
      </c>
      <c r="T27" s="27">
        <f t="shared" si="15"/>
        <v>99.62</v>
      </c>
      <c r="U27" s="28">
        <f t="shared" si="5"/>
        <v>0</v>
      </c>
      <c r="W27" s="26">
        <v>8351</v>
      </c>
      <c r="X27" s="60">
        <v>1880.6571000000001</v>
      </c>
      <c r="Y27" s="60">
        <f t="shared" si="6"/>
        <v>0.22520142497904444</v>
      </c>
      <c r="Z27" s="27">
        <f t="shared" si="16"/>
        <v>477.56</v>
      </c>
      <c r="AA27" s="15">
        <f t="shared" si="7"/>
        <v>898126.60467600008</v>
      </c>
      <c r="AC27">
        <v>0</v>
      </c>
      <c r="AD27" s="60">
        <v>0</v>
      </c>
      <c r="AE27" s="60">
        <f t="shared" si="8"/>
        <v>0</v>
      </c>
      <c r="AF27" s="27">
        <f t="shared" si="17"/>
        <v>286.54000000000002</v>
      </c>
      <c r="AG27" s="15">
        <f t="shared" si="9"/>
        <v>0</v>
      </c>
      <c r="AI27">
        <v>0</v>
      </c>
      <c r="AJ27">
        <v>0</v>
      </c>
      <c r="AK27">
        <f t="shared" si="10"/>
        <v>0</v>
      </c>
      <c r="AL27" s="27">
        <f t="shared" si="18"/>
        <v>346.23</v>
      </c>
      <c r="AM27" s="15">
        <f t="shared" si="11"/>
        <v>0</v>
      </c>
      <c r="AO27" s="15">
        <f t="shared" si="12"/>
        <v>1007999.542476</v>
      </c>
      <c r="AP27" s="15">
        <f t="shared" si="19"/>
        <v>335999.84749200003</v>
      </c>
    </row>
    <row r="28" spans="1:42" x14ac:dyDescent="0.25">
      <c r="A28">
        <v>140186</v>
      </c>
      <c r="B28" s="24">
        <v>11006</v>
      </c>
      <c r="C28" s="25" t="s">
        <v>167</v>
      </c>
      <c r="D28" t="s">
        <v>149</v>
      </c>
      <c r="E28" s="26">
        <v>318</v>
      </c>
      <c r="F28" s="60">
        <v>422.44239999999996</v>
      </c>
      <c r="G28" s="60">
        <f t="shared" si="0"/>
        <v>1.3284352201257861</v>
      </c>
      <c r="H28" s="27">
        <f t="shared" si="13"/>
        <v>2241.39</v>
      </c>
      <c r="I28" s="28">
        <f t="shared" si="1"/>
        <v>946858.17093599983</v>
      </c>
      <c r="K28">
        <v>199</v>
      </c>
      <c r="L28" s="60">
        <v>147.93650000000017</v>
      </c>
      <c r="M28" s="60">
        <f t="shared" si="2"/>
        <v>0.74339949748743805</v>
      </c>
      <c r="N28" s="27">
        <f t="shared" si="14"/>
        <v>199.23</v>
      </c>
      <c r="O28" s="28">
        <f t="shared" si="3"/>
        <v>29473.388895000033</v>
      </c>
      <c r="Q28">
        <v>3</v>
      </c>
      <c r="R28" s="60">
        <v>3.5321000000000007</v>
      </c>
      <c r="S28" s="60">
        <f t="shared" si="4"/>
        <v>1.1773666666666669</v>
      </c>
      <c r="T28" s="27">
        <f t="shared" si="15"/>
        <v>99.62</v>
      </c>
      <c r="U28" s="28">
        <f t="shared" si="5"/>
        <v>351.8678020000001</v>
      </c>
      <c r="W28" s="26">
        <v>28431</v>
      </c>
      <c r="X28" s="60">
        <v>6354.9871000000003</v>
      </c>
      <c r="Y28" s="60">
        <f t="shared" si="6"/>
        <v>0.22352316485526363</v>
      </c>
      <c r="Z28" s="27">
        <f t="shared" si="16"/>
        <v>477.56</v>
      </c>
      <c r="AA28" s="15">
        <f t="shared" si="7"/>
        <v>3034887.6394760003</v>
      </c>
      <c r="AC28">
        <v>626</v>
      </c>
      <c r="AD28" s="60">
        <v>599.2245999999999</v>
      </c>
      <c r="AE28" s="60">
        <f t="shared" si="8"/>
        <v>0.95722779552715642</v>
      </c>
      <c r="AF28" s="27">
        <f t="shared" si="17"/>
        <v>286.54000000000002</v>
      </c>
      <c r="AG28" s="15">
        <f t="shared" si="9"/>
        <v>171701.81688399997</v>
      </c>
      <c r="AI28">
        <v>2333</v>
      </c>
      <c r="AJ28">
        <v>1090.8292999999999</v>
      </c>
      <c r="AK28">
        <f t="shared" si="10"/>
        <v>0.4675650664380625</v>
      </c>
      <c r="AL28" s="27">
        <f t="shared" si="18"/>
        <v>346.23</v>
      </c>
      <c r="AM28" s="15">
        <f t="shared" si="11"/>
        <v>377677.82853899995</v>
      </c>
      <c r="AO28" s="15">
        <f t="shared" si="12"/>
        <v>4560950.7125319997</v>
      </c>
      <c r="AP28" s="15">
        <f t="shared" si="19"/>
        <v>1520316.9041773332</v>
      </c>
    </row>
    <row r="29" spans="1:42" x14ac:dyDescent="0.25">
      <c r="A29">
        <v>140119</v>
      </c>
      <c r="B29" s="24">
        <v>3048</v>
      </c>
      <c r="C29" s="25" t="s">
        <v>168</v>
      </c>
      <c r="D29" t="s">
        <v>149</v>
      </c>
      <c r="E29" s="26">
        <v>1382</v>
      </c>
      <c r="F29" s="60">
        <v>3062.7077000000004</v>
      </c>
      <c r="G29" s="60">
        <f t="shared" si="0"/>
        <v>2.2161416063675836</v>
      </c>
      <c r="H29" s="27">
        <f t="shared" si="13"/>
        <v>2241.39</v>
      </c>
      <c r="I29" s="28">
        <f t="shared" si="1"/>
        <v>6864722.4117030008</v>
      </c>
      <c r="K29">
        <v>70</v>
      </c>
      <c r="L29" s="60">
        <v>53.341199999999994</v>
      </c>
      <c r="M29" s="60">
        <f t="shared" si="2"/>
        <v>0.76201714285714273</v>
      </c>
      <c r="N29" s="27">
        <f t="shared" si="14"/>
        <v>199.23</v>
      </c>
      <c r="O29" s="28">
        <f t="shared" si="3"/>
        <v>10627.167275999998</v>
      </c>
      <c r="Q29">
        <v>45</v>
      </c>
      <c r="R29" s="60">
        <v>83.487399999999951</v>
      </c>
      <c r="S29" s="60">
        <f t="shared" si="4"/>
        <v>1.8552755555555545</v>
      </c>
      <c r="T29" s="27">
        <f t="shared" si="15"/>
        <v>99.62</v>
      </c>
      <c r="U29" s="28">
        <f t="shared" si="5"/>
        <v>8317.014787999995</v>
      </c>
      <c r="W29" s="26">
        <v>57419</v>
      </c>
      <c r="X29" s="60">
        <v>18104.565299999998</v>
      </c>
      <c r="Y29" s="60">
        <f t="shared" si="6"/>
        <v>0.31530617565614166</v>
      </c>
      <c r="Z29" s="27">
        <f t="shared" si="16"/>
        <v>477.56</v>
      </c>
      <c r="AA29" s="15">
        <f t="shared" si="7"/>
        <v>8646016.2046679985</v>
      </c>
      <c r="AC29">
        <v>1592</v>
      </c>
      <c r="AD29" s="60">
        <v>428.63939999999997</v>
      </c>
      <c r="AE29" s="60">
        <f t="shared" si="8"/>
        <v>0.26924585427135678</v>
      </c>
      <c r="AF29" s="27">
        <f t="shared" si="17"/>
        <v>286.54000000000002</v>
      </c>
      <c r="AG29" s="15">
        <f t="shared" si="9"/>
        <v>122822.33367599999</v>
      </c>
      <c r="AI29">
        <v>0</v>
      </c>
      <c r="AJ29">
        <v>0</v>
      </c>
      <c r="AK29">
        <f t="shared" si="10"/>
        <v>0</v>
      </c>
      <c r="AL29" s="27">
        <f t="shared" si="18"/>
        <v>346.23</v>
      </c>
      <c r="AM29" s="15">
        <f t="shared" si="11"/>
        <v>0</v>
      </c>
      <c r="AO29" s="15">
        <f t="shared" si="12"/>
        <v>15652505.132110998</v>
      </c>
      <c r="AP29" s="15">
        <f t="shared" si="19"/>
        <v>5217501.7107036663</v>
      </c>
    </row>
    <row r="30" spans="1:42" x14ac:dyDescent="0.25">
      <c r="A30">
        <v>140189</v>
      </c>
      <c r="B30" s="24">
        <v>13046</v>
      </c>
      <c r="C30" s="25" t="s">
        <v>169</v>
      </c>
      <c r="D30" t="s">
        <v>149</v>
      </c>
      <c r="E30" s="26">
        <v>321</v>
      </c>
      <c r="F30" s="60">
        <v>359.58830000000006</v>
      </c>
      <c r="G30" s="60">
        <f t="shared" si="0"/>
        <v>1.1202127725856699</v>
      </c>
      <c r="H30" s="27">
        <f t="shared" si="13"/>
        <v>2241.39</v>
      </c>
      <c r="I30" s="28">
        <f t="shared" si="1"/>
        <v>805977.61973699997</v>
      </c>
      <c r="K30">
        <v>50</v>
      </c>
      <c r="L30" s="60">
        <v>35.1111</v>
      </c>
      <c r="M30" s="60">
        <f t="shared" si="2"/>
        <v>0.70222200000000001</v>
      </c>
      <c r="N30" s="27">
        <f t="shared" si="14"/>
        <v>199.23</v>
      </c>
      <c r="O30" s="28">
        <f t="shared" si="3"/>
        <v>6995.1844529999998</v>
      </c>
      <c r="Q30">
        <v>0</v>
      </c>
      <c r="R30" s="60">
        <v>0</v>
      </c>
      <c r="S30" s="60">
        <f t="shared" si="4"/>
        <v>0</v>
      </c>
      <c r="T30" s="27">
        <f t="shared" si="15"/>
        <v>99.62</v>
      </c>
      <c r="U30" s="28">
        <f t="shared" si="5"/>
        <v>0</v>
      </c>
      <c r="W30" s="26">
        <v>44360</v>
      </c>
      <c r="X30" s="60">
        <v>11039.584800000001</v>
      </c>
      <c r="Y30" s="60">
        <f t="shared" si="6"/>
        <v>0.24886349864743013</v>
      </c>
      <c r="Z30" s="27">
        <f t="shared" si="16"/>
        <v>477.56</v>
      </c>
      <c r="AA30" s="15">
        <f t="shared" si="7"/>
        <v>5272064.1170880003</v>
      </c>
      <c r="AC30">
        <v>0</v>
      </c>
      <c r="AD30" s="60">
        <v>0</v>
      </c>
      <c r="AE30" s="60">
        <f t="shared" si="8"/>
        <v>0</v>
      </c>
      <c r="AF30" s="27">
        <f t="shared" si="17"/>
        <v>286.54000000000002</v>
      </c>
      <c r="AG30" s="15">
        <f t="shared" si="9"/>
        <v>0</v>
      </c>
      <c r="AI30">
        <v>0</v>
      </c>
      <c r="AJ30">
        <v>0</v>
      </c>
      <c r="AK30">
        <f t="shared" si="10"/>
        <v>0</v>
      </c>
      <c r="AL30" s="27">
        <f t="shared" si="18"/>
        <v>346.23</v>
      </c>
      <c r="AM30" s="15">
        <f t="shared" si="11"/>
        <v>0</v>
      </c>
      <c r="AO30" s="15">
        <f t="shared" si="12"/>
        <v>6085036.9212780008</v>
      </c>
      <c r="AP30" s="15">
        <f t="shared" si="19"/>
        <v>2028345.6404260003</v>
      </c>
    </row>
    <row r="31" spans="1:42" x14ac:dyDescent="0.25">
      <c r="A31">
        <v>140228</v>
      </c>
      <c r="B31" s="24">
        <v>18006</v>
      </c>
      <c r="C31" s="25" t="s">
        <v>170</v>
      </c>
      <c r="D31" t="s">
        <v>149</v>
      </c>
      <c r="E31" s="26">
        <v>1243</v>
      </c>
      <c r="F31" s="60">
        <v>1468.1862000000001</v>
      </c>
      <c r="G31" s="60">
        <f t="shared" si="0"/>
        <v>1.1811634754625906</v>
      </c>
      <c r="H31" s="27">
        <f t="shared" si="13"/>
        <v>2241.39</v>
      </c>
      <c r="I31" s="28">
        <f t="shared" si="1"/>
        <v>3290777.8668180001</v>
      </c>
      <c r="K31">
        <v>126</v>
      </c>
      <c r="L31" s="60">
        <v>89.861200000000096</v>
      </c>
      <c r="M31" s="60">
        <f t="shared" si="2"/>
        <v>0.7131841269841277</v>
      </c>
      <c r="N31" s="27">
        <f t="shared" si="14"/>
        <v>199.23</v>
      </c>
      <c r="O31" s="28">
        <f t="shared" si="3"/>
        <v>17903.046876000019</v>
      </c>
      <c r="Q31">
        <v>0</v>
      </c>
      <c r="R31" s="60">
        <v>0</v>
      </c>
      <c r="S31" s="60">
        <f t="shared" si="4"/>
        <v>0</v>
      </c>
      <c r="T31" s="27">
        <f t="shared" si="15"/>
        <v>99.62</v>
      </c>
      <c r="U31" s="28">
        <f t="shared" si="5"/>
        <v>0</v>
      </c>
      <c r="W31" s="26">
        <v>82993</v>
      </c>
      <c r="X31" s="60">
        <v>19490.820899999999</v>
      </c>
      <c r="Y31" s="60">
        <f t="shared" si="6"/>
        <v>0.23484897400985624</v>
      </c>
      <c r="Z31" s="27">
        <f t="shared" si="16"/>
        <v>477.56</v>
      </c>
      <c r="AA31" s="15">
        <f t="shared" si="7"/>
        <v>9308036.4290039986</v>
      </c>
      <c r="AC31">
        <v>105</v>
      </c>
      <c r="AD31" s="60">
        <v>101.09400000000002</v>
      </c>
      <c r="AE31" s="60">
        <f t="shared" si="8"/>
        <v>0.96280000000000021</v>
      </c>
      <c r="AF31" s="27">
        <f t="shared" si="17"/>
        <v>286.54000000000002</v>
      </c>
      <c r="AG31" s="15">
        <f t="shared" si="9"/>
        <v>28967.474760000008</v>
      </c>
      <c r="AI31">
        <v>0</v>
      </c>
      <c r="AJ31">
        <v>0</v>
      </c>
      <c r="AK31">
        <f t="shared" si="10"/>
        <v>0</v>
      </c>
      <c r="AL31" s="27">
        <f t="shared" si="18"/>
        <v>346.23</v>
      </c>
      <c r="AM31" s="15">
        <f t="shared" si="11"/>
        <v>0</v>
      </c>
      <c r="AO31" s="15">
        <f t="shared" si="12"/>
        <v>12645684.817457998</v>
      </c>
      <c r="AP31" s="15">
        <f t="shared" si="19"/>
        <v>4215228.2724859994</v>
      </c>
    </row>
    <row r="32" spans="1:42" x14ac:dyDescent="0.25">
      <c r="A32">
        <v>140209</v>
      </c>
      <c r="B32" s="24">
        <v>16006</v>
      </c>
      <c r="C32" s="25" t="s">
        <v>171</v>
      </c>
      <c r="D32" t="s">
        <v>149</v>
      </c>
      <c r="E32" s="26">
        <v>651</v>
      </c>
      <c r="F32" s="60">
        <v>623.19209999999998</v>
      </c>
      <c r="G32" s="60">
        <f t="shared" si="0"/>
        <v>0.95728433179723504</v>
      </c>
      <c r="H32" s="27">
        <f t="shared" si="13"/>
        <v>2241.39</v>
      </c>
      <c r="I32" s="28">
        <f t="shared" si="1"/>
        <v>1396816.5410189999</v>
      </c>
      <c r="K32">
        <v>294</v>
      </c>
      <c r="L32" s="60">
        <v>191.78830000000031</v>
      </c>
      <c r="M32" s="60">
        <f t="shared" si="2"/>
        <v>0.65234115646258606</v>
      </c>
      <c r="N32" s="27">
        <f t="shared" si="14"/>
        <v>199.23</v>
      </c>
      <c r="O32" s="28">
        <f t="shared" si="3"/>
        <v>38209.983009000061</v>
      </c>
      <c r="Q32">
        <v>5</v>
      </c>
      <c r="R32" s="60">
        <v>8.2695000000000007</v>
      </c>
      <c r="S32" s="60">
        <f t="shared" si="4"/>
        <v>1.6539000000000001</v>
      </c>
      <c r="T32" s="27">
        <f t="shared" si="15"/>
        <v>99.62</v>
      </c>
      <c r="U32" s="28">
        <f t="shared" si="5"/>
        <v>823.80759000000012</v>
      </c>
      <c r="W32" s="26">
        <v>42054</v>
      </c>
      <c r="X32" s="60">
        <v>7571.3220999999994</v>
      </c>
      <c r="Y32" s="60">
        <f t="shared" si="6"/>
        <v>0.18003809625719311</v>
      </c>
      <c r="Z32" s="27">
        <f t="shared" si="16"/>
        <v>477.56</v>
      </c>
      <c r="AA32" s="15">
        <f t="shared" si="7"/>
        <v>3615760.5820759996</v>
      </c>
      <c r="AC32">
        <v>885</v>
      </c>
      <c r="AD32" s="60">
        <v>241.87010000000001</v>
      </c>
      <c r="AE32" s="60">
        <f t="shared" si="8"/>
        <v>0.27329954802259887</v>
      </c>
      <c r="AF32" s="27">
        <f t="shared" si="17"/>
        <v>286.54000000000002</v>
      </c>
      <c r="AG32" s="15">
        <f t="shared" si="9"/>
        <v>69305.458454000007</v>
      </c>
      <c r="AI32">
        <v>0</v>
      </c>
      <c r="AJ32">
        <v>0</v>
      </c>
      <c r="AK32">
        <f t="shared" si="10"/>
        <v>0</v>
      </c>
      <c r="AL32" s="27">
        <f t="shared" si="18"/>
        <v>346.23</v>
      </c>
      <c r="AM32" s="15">
        <f t="shared" si="11"/>
        <v>0</v>
      </c>
      <c r="AO32" s="15">
        <f t="shared" si="12"/>
        <v>5120916.3721479988</v>
      </c>
      <c r="AP32" s="15">
        <f t="shared" si="19"/>
        <v>1706972.1240493329</v>
      </c>
    </row>
    <row r="33" spans="1:42" x14ac:dyDescent="0.25">
      <c r="A33">
        <v>140088</v>
      </c>
      <c r="B33" s="24">
        <v>3023</v>
      </c>
      <c r="C33" s="25" t="s">
        <v>172</v>
      </c>
      <c r="D33" t="s">
        <v>149</v>
      </c>
      <c r="E33" s="26">
        <v>2435</v>
      </c>
      <c r="F33" s="60">
        <v>5354.8361999999997</v>
      </c>
      <c r="G33" s="60">
        <f t="shared" si="0"/>
        <v>2.1991113757700202</v>
      </c>
      <c r="H33" s="27">
        <f t="shared" si="13"/>
        <v>2241.39</v>
      </c>
      <c r="I33" s="28">
        <f t="shared" si="1"/>
        <v>12002276.310317999</v>
      </c>
      <c r="K33">
        <v>22</v>
      </c>
      <c r="L33" s="60">
        <v>31.6341</v>
      </c>
      <c r="M33" s="60">
        <f t="shared" si="2"/>
        <v>1.4379136363636364</v>
      </c>
      <c r="N33" s="27">
        <f t="shared" si="14"/>
        <v>199.23</v>
      </c>
      <c r="O33" s="28">
        <f t="shared" si="3"/>
        <v>6302.4617430000008</v>
      </c>
      <c r="Q33">
        <v>0</v>
      </c>
      <c r="R33" s="60">
        <v>0</v>
      </c>
      <c r="S33" s="60">
        <f t="shared" si="4"/>
        <v>0</v>
      </c>
      <c r="T33" s="27">
        <f t="shared" si="15"/>
        <v>99.62</v>
      </c>
      <c r="U33" s="28">
        <f t="shared" si="5"/>
        <v>0</v>
      </c>
      <c r="W33" s="26">
        <v>69377</v>
      </c>
      <c r="X33" s="60">
        <v>18217.889100000004</v>
      </c>
      <c r="Y33" s="60">
        <f t="shared" si="6"/>
        <v>0.26259263300517466</v>
      </c>
      <c r="Z33" s="27">
        <f t="shared" si="16"/>
        <v>477.56</v>
      </c>
      <c r="AA33" s="15">
        <f t="shared" si="7"/>
        <v>8700135.1185960025</v>
      </c>
      <c r="AC33">
        <v>68</v>
      </c>
      <c r="AD33" s="60">
        <v>25.668399999999998</v>
      </c>
      <c r="AE33" s="60">
        <f t="shared" si="8"/>
        <v>0.37747647058823525</v>
      </c>
      <c r="AF33" s="27">
        <f t="shared" si="17"/>
        <v>286.54000000000002</v>
      </c>
      <c r="AG33" s="15">
        <f t="shared" si="9"/>
        <v>7355.0233360000002</v>
      </c>
      <c r="AI33">
        <v>0</v>
      </c>
      <c r="AJ33">
        <v>0</v>
      </c>
      <c r="AK33">
        <f t="shared" si="10"/>
        <v>0</v>
      </c>
      <c r="AL33" s="27">
        <f t="shared" si="18"/>
        <v>346.23</v>
      </c>
      <c r="AM33" s="15">
        <f t="shared" si="11"/>
        <v>0</v>
      </c>
      <c r="AO33" s="15">
        <f t="shared" si="12"/>
        <v>20716068.913993001</v>
      </c>
      <c r="AP33" s="15">
        <f t="shared" si="19"/>
        <v>6905356.3046643334</v>
      </c>
    </row>
    <row r="34" spans="1:42" x14ac:dyDescent="0.25">
      <c r="A34">
        <v>140084</v>
      </c>
      <c r="B34" s="24">
        <v>23003</v>
      </c>
      <c r="C34" s="25" t="s">
        <v>173</v>
      </c>
      <c r="D34" t="s">
        <v>149</v>
      </c>
      <c r="E34" s="26">
        <v>591</v>
      </c>
      <c r="F34" s="60">
        <v>539.30529999999999</v>
      </c>
      <c r="G34" s="60">
        <f t="shared" si="0"/>
        <v>0.91253011844331644</v>
      </c>
      <c r="H34" s="27">
        <f t="shared" si="13"/>
        <v>2241.39</v>
      </c>
      <c r="I34" s="28">
        <f t="shared" si="1"/>
        <v>1208793.5063669998</v>
      </c>
      <c r="K34">
        <v>2</v>
      </c>
      <c r="L34" s="60">
        <v>2.7932000000000001</v>
      </c>
      <c r="M34" s="60">
        <f t="shared" si="2"/>
        <v>1.3966000000000001</v>
      </c>
      <c r="N34" s="27">
        <f t="shared" si="14"/>
        <v>199.23</v>
      </c>
      <c r="O34" s="28">
        <f t="shared" si="3"/>
        <v>556.48923600000001</v>
      </c>
      <c r="Q34">
        <v>0</v>
      </c>
      <c r="R34" s="60">
        <v>0</v>
      </c>
      <c r="S34" s="60">
        <f t="shared" si="4"/>
        <v>0</v>
      </c>
      <c r="T34" s="27">
        <f t="shared" si="15"/>
        <v>99.62</v>
      </c>
      <c r="U34" s="28">
        <f t="shared" si="5"/>
        <v>0</v>
      </c>
      <c r="W34" s="26">
        <v>23166</v>
      </c>
      <c r="X34" s="60">
        <v>5331.2227000000003</v>
      </c>
      <c r="Y34" s="60">
        <f t="shared" si="6"/>
        <v>0.23013134334801003</v>
      </c>
      <c r="Z34" s="27">
        <f t="shared" si="16"/>
        <v>477.56</v>
      </c>
      <c r="AA34" s="15">
        <f t="shared" si="7"/>
        <v>2545978.7126120003</v>
      </c>
      <c r="AC34">
        <v>12</v>
      </c>
      <c r="AD34" s="60">
        <v>9.1212</v>
      </c>
      <c r="AE34" s="60">
        <f t="shared" si="8"/>
        <v>0.7601</v>
      </c>
      <c r="AF34" s="27">
        <f t="shared" si="17"/>
        <v>286.54000000000002</v>
      </c>
      <c r="AG34" s="15">
        <f t="shared" si="9"/>
        <v>2613.5886480000004</v>
      </c>
      <c r="AI34">
        <v>0</v>
      </c>
      <c r="AJ34">
        <v>0</v>
      </c>
      <c r="AK34">
        <f t="shared" si="10"/>
        <v>0</v>
      </c>
      <c r="AL34" s="27">
        <f t="shared" si="18"/>
        <v>346.23</v>
      </c>
      <c r="AM34" s="15">
        <f t="shared" si="11"/>
        <v>0</v>
      </c>
      <c r="AO34" s="15">
        <f t="shared" si="12"/>
        <v>3757942.2968629999</v>
      </c>
      <c r="AP34" s="15">
        <f t="shared" si="19"/>
        <v>1252647.4322876667</v>
      </c>
    </row>
    <row r="35" spans="1:42" x14ac:dyDescent="0.25">
      <c r="A35">
        <v>140082</v>
      </c>
      <c r="B35" s="24">
        <v>3067</v>
      </c>
      <c r="C35" s="25" t="s">
        <v>174</v>
      </c>
      <c r="D35" t="s">
        <v>149</v>
      </c>
      <c r="E35" s="26">
        <v>166</v>
      </c>
      <c r="F35" s="60">
        <v>422.77449999999999</v>
      </c>
      <c r="G35" s="60">
        <f t="shared" si="0"/>
        <v>2.5468343373493973</v>
      </c>
      <c r="H35" s="27">
        <f t="shared" si="13"/>
        <v>2241.39</v>
      </c>
      <c r="I35" s="28">
        <f t="shared" si="1"/>
        <v>947602.53655499977</v>
      </c>
      <c r="K35">
        <v>8</v>
      </c>
      <c r="L35" s="60">
        <v>7.2328000000000001</v>
      </c>
      <c r="M35" s="60">
        <f t="shared" si="2"/>
        <v>0.90410000000000001</v>
      </c>
      <c r="N35" s="27">
        <f t="shared" si="14"/>
        <v>199.23</v>
      </c>
      <c r="O35" s="28">
        <f t="shared" si="3"/>
        <v>1440.9907439999999</v>
      </c>
      <c r="Q35">
        <v>5</v>
      </c>
      <c r="R35" s="60">
        <v>6.0853000000000002</v>
      </c>
      <c r="S35" s="60">
        <f t="shared" si="4"/>
        <v>1.21706</v>
      </c>
      <c r="T35" s="27">
        <f t="shared" si="15"/>
        <v>99.62</v>
      </c>
      <c r="U35" s="28">
        <f t="shared" si="5"/>
        <v>606.2175860000001</v>
      </c>
      <c r="W35" s="26">
        <v>7814</v>
      </c>
      <c r="X35" s="60">
        <v>2381.4751999999999</v>
      </c>
      <c r="Y35" s="60">
        <f t="shared" si="6"/>
        <v>0.30477030970053748</v>
      </c>
      <c r="Z35" s="27">
        <f t="shared" si="16"/>
        <v>477.56</v>
      </c>
      <c r="AA35" s="15">
        <f t="shared" si="7"/>
        <v>1137297.296512</v>
      </c>
      <c r="AC35">
        <v>0</v>
      </c>
      <c r="AD35" s="60">
        <v>0</v>
      </c>
      <c r="AE35" s="60">
        <f t="shared" si="8"/>
        <v>0</v>
      </c>
      <c r="AF35" s="27">
        <f t="shared" si="17"/>
        <v>286.54000000000002</v>
      </c>
      <c r="AG35" s="15">
        <f t="shared" si="9"/>
        <v>0</v>
      </c>
      <c r="AI35">
        <v>0</v>
      </c>
      <c r="AJ35">
        <v>0</v>
      </c>
      <c r="AK35">
        <f t="shared" si="10"/>
        <v>0</v>
      </c>
      <c r="AL35" s="27">
        <f t="shared" si="18"/>
        <v>346.23</v>
      </c>
      <c r="AM35" s="15">
        <f t="shared" si="11"/>
        <v>0</v>
      </c>
      <c r="AO35" s="15">
        <f t="shared" si="12"/>
        <v>2086947.0413969997</v>
      </c>
      <c r="AP35" s="15">
        <f t="shared" si="19"/>
        <v>695649.01379899995</v>
      </c>
    </row>
    <row r="36" spans="1:42" x14ac:dyDescent="0.25">
      <c r="B36" s="24">
        <v>31000</v>
      </c>
      <c r="C36" s="25" t="s">
        <v>175</v>
      </c>
      <c r="D36" t="s">
        <v>149</v>
      </c>
      <c r="E36" s="26">
        <v>394</v>
      </c>
      <c r="F36" s="60">
        <v>563.93049999999994</v>
      </c>
      <c r="G36" s="60">
        <f t="shared" si="0"/>
        <v>1.4312956852791876</v>
      </c>
      <c r="H36" s="27">
        <f t="shared" si="13"/>
        <v>2241.39</v>
      </c>
      <c r="I36" s="28">
        <f t="shared" si="1"/>
        <v>1263988.1833949997</v>
      </c>
      <c r="K36">
        <v>0</v>
      </c>
      <c r="L36" s="60">
        <v>0</v>
      </c>
      <c r="M36" s="60">
        <f t="shared" si="2"/>
        <v>0</v>
      </c>
      <c r="N36" s="27">
        <f t="shared" si="14"/>
        <v>199.23</v>
      </c>
      <c r="O36" s="28">
        <f t="shared" si="3"/>
        <v>0</v>
      </c>
      <c r="Q36">
        <v>6</v>
      </c>
      <c r="R36" s="60">
        <v>8.3185000000000002</v>
      </c>
      <c r="S36" s="60">
        <f t="shared" si="4"/>
        <v>1.3864166666666666</v>
      </c>
      <c r="T36" s="27">
        <f t="shared" si="15"/>
        <v>99.62</v>
      </c>
      <c r="U36" s="28">
        <f t="shared" si="5"/>
        <v>828.68897000000004</v>
      </c>
      <c r="W36" s="26">
        <v>16302</v>
      </c>
      <c r="X36" s="60">
        <v>4108.7328000000007</v>
      </c>
      <c r="Y36" s="60">
        <f t="shared" si="6"/>
        <v>0.25203857195436147</v>
      </c>
      <c r="Z36" s="27">
        <f t="shared" si="16"/>
        <v>477.56</v>
      </c>
      <c r="AA36" s="15">
        <f t="shared" si="7"/>
        <v>1962166.4359680004</v>
      </c>
      <c r="AC36">
        <v>0</v>
      </c>
      <c r="AD36" s="60">
        <v>0</v>
      </c>
      <c r="AE36" s="60">
        <f t="shared" si="8"/>
        <v>0</v>
      </c>
      <c r="AF36" s="27">
        <f t="shared" si="17"/>
        <v>286.54000000000002</v>
      </c>
      <c r="AG36" s="15">
        <f t="shared" si="9"/>
        <v>0</v>
      </c>
      <c r="AI36">
        <v>0</v>
      </c>
      <c r="AJ36">
        <v>0</v>
      </c>
      <c r="AK36">
        <f t="shared" si="10"/>
        <v>0</v>
      </c>
      <c r="AL36" s="27">
        <f t="shared" si="18"/>
        <v>346.23</v>
      </c>
      <c r="AM36" s="15">
        <f t="shared" si="11"/>
        <v>0</v>
      </c>
      <c r="AO36" s="15">
        <f t="shared" si="12"/>
        <v>3226983.3083330002</v>
      </c>
      <c r="AP36" s="15">
        <f t="shared" si="19"/>
        <v>1075661.1027776666</v>
      </c>
    </row>
    <row r="37" spans="1:42" x14ac:dyDescent="0.25">
      <c r="B37" s="24">
        <v>8006</v>
      </c>
      <c r="C37" s="25" t="s">
        <v>176</v>
      </c>
      <c r="D37" t="s">
        <v>149</v>
      </c>
      <c r="E37" s="26">
        <v>541</v>
      </c>
      <c r="F37" s="60">
        <v>746.52150000000006</v>
      </c>
      <c r="G37" s="60">
        <f t="shared" si="0"/>
        <v>1.3798918669131239</v>
      </c>
      <c r="H37" s="27">
        <f t="shared" si="13"/>
        <v>2241.39</v>
      </c>
      <c r="I37" s="28">
        <f t="shared" si="1"/>
        <v>1673245.824885</v>
      </c>
      <c r="K37">
        <v>153</v>
      </c>
      <c r="L37" s="60">
        <v>97.160400000000067</v>
      </c>
      <c r="M37" s="60">
        <f t="shared" si="2"/>
        <v>0.63503529411764748</v>
      </c>
      <c r="N37" s="27">
        <f t="shared" si="14"/>
        <v>199.23</v>
      </c>
      <c r="O37" s="28">
        <f t="shared" si="3"/>
        <v>19357.266492000013</v>
      </c>
      <c r="Q37">
        <v>17</v>
      </c>
      <c r="R37" s="60">
        <v>21.511900000000004</v>
      </c>
      <c r="S37" s="60">
        <f t="shared" si="4"/>
        <v>1.2654058823529415</v>
      </c>
      <c r="T37" s="27">
        <f t="shared" si="15"/>
        <v>99.62</v>
      </c>
      <c r="U37" s="28">
        <f t="shared" si="5"/>
        <v>2143.0154780000007</v>
      </c>
      <c r="W37" s="26">
        <v>43845</v>
      </c>
      <c r="X37" s="60">
        <v>9585.7409000000007</v>
      </c>
      <c r="Y37" s="60">
        <f t="shared" si="6"/>
        <v>0.21862791424335729</v>
      </c>
      <c r="Z37" s="27">
        <f t="shared" si="16"/>
        <v>477.56</v>
      </c>
      <c r="AA37" s="15">
        <f t="shared" si="7"/>
        <v>4577766.4242040003</v>
      </c>
      <c r="AC37">
        <v>100</v>
      </c>
      <c r="AD37" s="60">
        <v>33.96</v>
      </c>
      <c r="AE37" s="60">
        <f t="shared" si="8"/>
        <v>0.33960000000000001</v>
      </c>
      <c r="AF37" s="27">
        <f t="shared" si="17"/>
        <v>286.54000000000002</v>
      </c>
      <c r="AG37" s="15">
        <f t="shared" si="9"/>
        <v>9730.8984</v>
      </c>
      <c r="AI37">
        <v>0</v>
      </c>
      <c r="AJ37">
        <v>0</v>
      </c>
      <c r="AK37">
        <f t="shared" si="10"/>
        <v>0</v>
      </c>
      <c r="AL37" s="27">
        <f t="shared" si="18"/>
        <v>346.23</v>
      </c>
      <c r="AM37" s="15">
        <f t="shared" si="11"/>
        <v>0</v>
      </c>
      <c r="AO37" s="15">
        <f t="shared" si="12"/>
        <v>6282243.429459</v>
      </c>
      <c r="AP37" s="15">
        <f t="shared" si="19"/>
        <v>2094081.1431529999</v>
      </c>
    </row>
    <row r="38" spans="1:42" x14ac:dyDescent="0.25">
      <c r="A38">
        <v>140064</v>
      </c>
      <c r="B38" s="24">
        <v>7002</v>
      </c>
      <c r="C38" s="25" t="s">
        <v>177</v>
      </c>
      <c r="D38" t="s">
        <v>149</v>
      </c>
      <c r="E38" s="26">
        <v>264</v>
      </c>
      <c r="F38" s="60">
        <v>216.07769999999999</v>
      </c>
      <c r="G38" s="60">
        <f t="shared" si="0"/>
        <v>0.81847613636363636</v>
      </c>
      <c r="H38" s="27">
        <f t="shared" si="13"/>
        <v>2241.39</v>
      </c>
      <c r="I38" s="28">
        <f t="shared" si="1"/>
        <v>484314.39600299997</v>
      </c>
      <c r="K38" s="26">
        <v>0</v>
      </c>
      <c r="L38" s="60">
        <v>0</v>
      </c>
      <c r="M38" s="60">
        <f t="shared" si="2"/>
        <v>0</v>
      </c>
      <c r="N38" s="27">
        <f>'Fixed Rate-Acuity Other Acute'!$N$9</f>
        <v>199.23</v>
      </c>
      <c r="O38" s="28">
        <f t="shared" si="3"/>
        <v>0</v>
      </c>
      <c r="Q38" s="26">
        <v>0</v>
      </c>
      <c r="R38" s="60">
        <v>0</v>
      </c>
      <c r="S38" s="60">
        <f t="shared" si="4"/>
        <v>0</v>
      </c>
      <c r="T38" s="27">
        <f>'Fixed Rate-Acuity Other Acute'!$T$9</f>
        <v>99.62</v>
      </c>
      <c r="U38" s="28">
        <f t="shared" si="5"/>
        <v>0</v>
      </c>
      <c r="W38" s="26">
        <v>24759</v>
      </c>
      <c r="X38" s="60">
        <v>3845.2798999999995</v>
      </c>
      <c r="Y38" s="60">
        <f>IFERROR(X38/W38,0)</f>
        <v>0.15530836867401751</v>
      </c>
      <c r="Z38" s="27">
        <f t="shared" si="16"/>
        <v>477.56</v>
      </c>
      <c r="AA38" s="15">
        <f t="shared" si="7"/>
        <v>1836351.8690439998</v>
      </c>
      <c r="AC38" s="26">
        <v>0</v>
      </c>
      <c r="AD38" s="60">
        <v>0</v>
      </c>
      <c r="AE38" s="60">
        <f t="shared" si="8"/>
        <v>0</v>
      </c>
      <c r="AF38" s="27">
        <f>'Fixed Rate-Acuity Other Acute'!$AF$9</f>
        <v>286.54000000000002</v>
      </c>
      <c r="AG38" s="15">
        <f t="shared" si="9"/>
        <v>0</v>
      </c>
      <c r="AI38" s="26">
        <v>0</v>
      </c>
      <c r="AJ38" s="60">
        <v>0</v>
      </c>
      <c r="AK38" s="60">
        <f t="shared" si="10"/>
        <v>0</v>
      </c>
      <c r="AL38" s="27">
        <f>'Fixed Rate-Acuity Other Acute'!$AL$9</f>
        <v>346.23</v>
      </c>
      <c r="AM38" s="15">
        <f t="shared" si="11"/>
        <v>0</v>
      </c>
      <c r="AO38" s="15">
        <f t="shared" si="12"/>
        <v>2320666.2650469998</v>
      </c>
      <c r="AP38" s="15">
        <f t="shared" si="19"/>
        <v>773555.42168233322</v>
      </c>
    </row>
  </sheetData>
  <mergeCells count="6">
    <mergeCell ref="E7:I7"/>
    <mergeCell ref="K7:O7"/>
    <mergeCell ref="Q7:U7"/>
    <mergeCell ref="W7:AA7"/>
    <mergeCell ref="AC7:AG7"/>
    <mergeCell ref="AI7:AM7"/>
  </mergeCells>
  <pageMargins left="0.7" right="0.7" top="0.75" bottom="0.75" header="0.3" footer="0.3"/>
  <pageSetup pageOrder="overThenDown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6B3C-2944-4575-8EB3-5AEDD09A7848}">
  <dimension ref="A1:AQ74"/>
  <sheetViews>
    <sheetView topLeftCell="B1" zoomScale="79" workbookViewId="0">
      <pane ySplit="8" topLeftCell="A54" activePane="bottomLeft" state="frozen"/>
      <selection activeCell="C12" sqref="C12"/>
      <selection pane="bottomLeft" activeCell="B5" sqref="B5"/>
    </sheetView>
  </sheetViews>
  <sheetFormatPr defaultRowHeight="15" x14ac:dyDescent="0.25"/>
  <cols>
    <col min="1" max="1" width="9.140625" hidden="1" customWidth="1"/>
    <col min="2" max="2" width="8.85546875" bestFit="1" customWidth="1"/>
    <col min="3" max="3" width="36.5703125" customWidth="1"/>
    <col min="4" max="4" width="15.85546875" customWidth="1"/>
    <col min="5" max="5" width="9" bestFit="1" customWidth="1"/>
    <col min="6" max="6" width="9.5703125" bestFit="1" customWidth="1"/>
    <col min="7" max="7" width="9" bestFit="1" customWidth="1"/>
    <col min="8" max="8" width="11.28515625" bestFit="1" customWidth="1"/>
    <col min="9" max="9" width="13.5703125" customWidth="1"/>
    <col min="10" max="10" width="8.42578125" customWidth="1"/>
    <col min="11" max="11" width="9.7109375" bestFit="1" customWidth="1"/>
    <col min="12" max="12" width="9" bestFit="1" customWidth="1"/>
    <col min="13" max="13" width="8.85546875" bestFit="1" customWidth="1"/>
    <col min="14" max="14" width="9.7109375" bestFit="1" customWidth="1"/>
    <col min="15" max="15" width="10.85546875" bestFit="1" customWidth="1"/>
    <col min="16" max="16" width="8.85546875" bestFit="1" customWidth="1"/>
    <col min="17" max="17" width="9" bestFit="1" customWidth="1"/>
    <col min="18" max="20" width="8.85546875" bestFit="1" customWidth="1"/>
    <col min="21" max="21" width="9.7109375" bestFit="1" customWidth="1"/>
    <col min="22" max="22" width="8.7109375" customWidth="1"/>
    <col min="23" max="23" width="11.28515625" bestFit="1" customWidth="1"/>
    <col min="24" max="24" width="9.85546875" bestFit="1" customWidth="1"/>
    <col min="25" max="25" width="9" bestFit="1" customWidth="1"/>
    <col min="26" max="26" width="9.7109375" bestFit="1" customWidth="1"/>
    <col min="27" max="27" width="14.42578125" bestFit="1" customWidth="1"/>
    <col min="28" max="28" width="4.140625" customWidth="1"/>
    <col min="29" max="29" width="9.28515625" bestFit="1" customWidth="1"/>
    <col min="32" max="32" width="9.7109375" bestFit="1" customWidth="1"/>
    <col min="33" max="33" width="11.7109375" bestFit="1" customWidth="1"/>
    <col min="35" max="35" width="9.28515625" bestFit="1" customWidth="1"/>
    <col min="38" max="38" width="9.7109375" bestFit="1" customWidth="1"/>
    <col min="39" max="39" width="12.42578125" bestFit="1" customWidth="1"/>
    <col min="40" max="40" width="8.42578125" customWidth="1"/>
    <col min="41" max="41" width="14.7109375" customWidth="1"/>
    <col min="42" max="42" width="13.5703125" bestFit="1" customWidth="1"/>
    <col min="43" max="43" width="12.5703125" bestFit="1" customWidth="1"/>
  </cols>
  <sheetData>
    <row r="1" spans="1:43" x14ac:dyDescent="0.25">
      <c r="B1" s="1" t="s">
        <v>0</v>
      </c>
    </row>
    <row r="2" spans="1:43" x14ac:dyDescent="0.25">
      <c r="B2" s="1" t="s">
        <v>178</v>
      </c>
    </row>
    <row r="4" spans="1:43" x14ac:dyDescent="0.25">
      <c r="B4" s="1" t="s">
        <v>6</v>
      </c>
      <c r="E4" s="52"/>
      <c r="F4" s="52"/>
      <c r="G4" s="52"/>
      <c r="H4" s="52"/>
      <c r="I4" s="52"/>
      <c r="J4" s="53"/>
      <c r="K4" s="53"/>
      <c r="L4" s="53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</row>
    <row r="5" spans="1:43" x14ac:dyDescent="0.25">
      <c r="B5" s="1"/>
      <c r="E5" s="6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5">
        <f>AO7*4</f>
        <v>860514958.42591202</v>
      </c>
      <c r="AP5" s="52"/>
    </row>
    <row r="6" spans="1:43" s="63" customFormat="1" x14ac:dyDescent="0.25">
      <c r="B6" s="64" t="s">
        <v>7</v>
      </c>
      <c r="E6" s="62"/>
      <c r="F6" s="62"/>
      <c r="G6" s="52"/>
      <c r="H6" s="52"/>
      <c r="I6" s="62"/>
      <c r="J6" s="52"/>
      <c r="K6" s="62"/>
      <c r="L6" s="52"/>
      <c r="M6" s="52"/>
      <c r="N6" s="52"/>
      <c r="O6" s="55"/>
      <c r="P6" s="52"/>
      <c r="Q6" s="62"/>
      <c r="R6" s="52"/>
      <c r="S6" s="52"/>
      <c r="T6" s="52"/>
      <c r="U6" s="55"/>
      <c r="V6" s="52"/>
      <c r="W6" s="62"/>
      <c r="X6" s="62"/>
      <c r="Y6" s="52"/>
      <c r="Z6" s="52"/>
      <c r="AA6" s="62"/>
      <c r="AB6" s="52"/>
      <c r="AC6" s="62"/>
      <c r="AD6" s="52"/>
      <c r="AE6" s="52"/>
      <c r="AF6" s="52"/>
      <c r="AG6" s="55"/>
      <c r="AH6" s="52"/>
      <c r="AI6" s="62"/>
      <c r="AJ6" s="52"/>
      <c r="AK6" s="52"/>
      <c r="AL6" s="52"/>
      <c r="AM6" s="55"/>
      <c r="AN6" s="52"/>
      <c r="AO6" s="52"/>
      <c r="AP6" s="52"/>
    </row>
    <row r="7" spans="1:43" x14ac:dyDescent="0.25">
      <c r="E7" s="56" t="s">
        <v>133</v>
      </c>
      <c r="F7" s="56"/>
      <c r="G7" s="56"/>
      <c r="H7" s="56"/>
      <c r="I7" s="56"/>
      <c r="K7" s="56" t="s">
        <v>134</v>
      </c>
      <c r="L7" s="56"/>
      <c r="M7" s="56"/>
      <c r="N7" s="56"/>
      <c r="O7" s="56"/>
      <c r="Q7" s="56" t="s">
        <v>135</v>
      </c>
      <c r="R7" s="56"/>
      <c r="S7" s="56"/>
      <c r="T7" s="56"/>
      <c r="U7" s="56"/>
      <c r="W7" s="56" t="s">
        <v>136</v>
      </c>
      <c r="X7" s="56"/>
      <c r="Y7" s="56"/>
      <c r="Z7" s="56"/>
      <c r="AA7" s="56"/>
      <c r="AC7" s="56" t="s">
        <v>137</v>
      </c>
      <c r="AD7" s="56"/>
      <c r="AE7" s="56"/>
      <c r="AF7" s="56"/>
      <c r="AG7" s="56"/>
      <c r="AI7" s="56" t="s">
        <v>138</v>
      </c>
      <c r="AJ7" s="56"/>
      <c r="AK7" s="56"/>
      <c r="AL7" s="56"/>
      <c r="AM7" s="56"/>
      <c r="AO7" s="55">
        <f>SUM(AO9:AO74)</f>
        <v>215128739.60647801</v>
      </c>
    </row>
    <row r="8" spans="1:43" ht="45" x14ac:dyDescent="0.25">
      <c r="B8" s="18" t="s">
        <v>8</v>
      </c>
      <c r="C8" s="18" t="s">
        <v>9</v>
      </c>
      <c r="D8" s="65" t="s">
        <v>139</v>
      </c>
      <c r="E8" s="66" t="s">
        <v>140</v>
      </c>
      <c r="F8" s="66" t="s">
        <v>141</v>
      </c>
      <c r="G8" s="66" t="s">
        <v>142</v>
      </c>
      <c r="H8" s="66" t="s">
        <v>143</v>
      </c>
      <c r="I8" s="66" t="s">
        <v>144</v>
      </c>
      <c r="K8" s="66" t="s">
        <v>140</v>
      </c>
      <c r="L8" s="66" t="s">
        <v>141</v>
      </c>
      <c r="M8" s="66" t="s">
        <v>142</v>
      </c>
      <c r="N8" s="66" t="s">
        <v>143</v>
      </c>
      <c r="O8" s="66" t="s">
        <v>144</v>
      </c>
      <c r="Q8" s="66" t="s">
        <v>140</v>
      </c>
      <c r="R8" s="66" t="s">
        <v>141</v>
      </c>
      <c r="S8" s="66" t="s">
        <v>142</v>
      </c>
      <c r="T8" s="66" t="s">
        <v>143</v>
      </c>
      <c r="U8" s="66" t="s">
        <v>144</v>
      </c>
      <c r="W8" s="66" t="s">
        <v>145</v>
      </c>
      <c r="X8" s="66" t="s">
        <v>141</v>
      </c>
      <c r="Y8" s="66" t="s">
        <v>142</v>
      </c>
      <c r="Z8" s="66" t="s">
        <v>143</v>
      </c>
      <c r="AA8" s="66" t="s">
        <v>144</v>
      </c>
      <c r="AC8" s="66" t="s">
        <v>145</v>
      </c>
      <c r="AD8" s="66" t="s">
        <v>141</v>
      </c>
      <c r="AE8" s="66" t="s">
        <v>142</v>
      </c>
      <c r="AF8" s="66" t="s">
        <v>143</v>
      </c>
      <c r="AG8" s="66" t="s">
        <v>144</v>
      </c>
      <c r="AI8" s="66" t="s">
        <v>145</v>
      </c>
      <c r="AJ8" s="66" t="s">
        <v>141</v>
      </c>
      <c r="AK8" s="66" t="s">
        <v>142</v>
      </c>
      <c r="AL8" s="66" t="s">
        <v>143</v>
      </c>
      <c r="AM8" s="66" t="s">
        <v>144</v>
      </c>
      <c r="AN8" s="67"/>
      <c r="AO8" s="18" t="s">
        <v>146</v>
      </c>
      <c r="AP8" s="18" t="s">
        <v>18</v>
      </c>
    </row>
    <row r="9" spans="1:43" x14ac:dyDescent="0.25">
      <c r="A9">
        <v>140127</v>
      </c>
      <c r="B9" s="24">
        <v>14001</v>
      </c>
      <c r="C9" s="25" t="s">
        <v>179</v>
      </c>
      <c r="D9" t="s">
        <v>180</v>
      </c>
      <c r="E9" s="26">
        <v>263</v>
      </c>
      <c r="F9" s="60">
        <v>289.1669</v>
      </c>
      <c r="G9" s="60">
        <f t="shared" ref="G9:G47" si="0">F9/E9</f>
        <v>1.0994939163498099</v>
      </c>
      <c r="H9" s="68">
        <v>2179.13</v>
      </c>
      <c r="I9" s="28">
        <f t="shared" ref="I9:I71" si="1">E9*G9*H9</f>
        <v>630132.26679700008</v>
      </c>
      <c r="K9" s="26">
        <v>93</v>
      </c>
      <c r="L9" s="60">
        <v>61.40929999999998</v>
      </c>
      <c r="M9" s="60">
        <f t="shared" ref="M9:M71" si="2">IFERROR(L9/K9,0)</f>
        <v>0.66031505376344068</v>
      </c>
      <c r="N9" s="68">
        <v>199.23</v>
      </c>
      <c r="O9" s="28">
        <f t="shared" ref="O9:O71" si="3">K9*M9*N9</f>
        <v>12234.574838999995</v>
      </c>
      <c r="Q9" s="26">
        <v>10</v>
      </c>
      <c r="R9" s="60">
        <v>20.3459</v>
      </c>
      <c r="S9" s="60">
        <f t="shared" ref="S9:S71" si="4">IFERROR(R9/Q9,0)</f>
        <v>2.0345900000000001</v>
      </c>
      <c r="T9" s="68">
        <v>99.62</v>
      </c>
      <c r="U9" s="28">
        <f t="shared" ref="U9:U71" si="5">Q9*S9*T9</f>
        <v>2026.8585580000001</v>
      </c>
      <c r="W9" s="26">
        <v>18815</v>
      </c>
      <c r="X9" s="60">
        <v>4422.2596000000003</v>
      </c>
      <c r="Y9" s="60">
        <f t="shared" ref="Y9:Y71" si="6">IFERROR(X9/W9,0)</f>
        <v>0.2350390433165028</v>
      </c>
      <c r="Z9" s="69">
        <v>447.71</v>
      </c>
      <c r="AA9" s="15">
        <f t="shared" ref="AA9:AA71" si="7">W9*Y9*Z9</f>
        <v>1979889.8455159999</v>
      </c>
      <c r="AC9" s="26">
        <v>13</v>
      </c>
      <c r="AD9" s="60">
        <v>10.646800000000001</v>
      </c>
      <c r="AE9" s="60">
        <f t="shared" ref="AE9:AE71" si="8">IFERROR(AD9/AC9,0)</f>
        <v>0.81898461538461542</v>
      </c>
      <c r="AF9" s="69">
        <v>286.54000000000002</v>
      </c>
      <c r="AG9" s="15">
        <f t="shared" ref="AG9:AG71" si="9">AC9*AE9*AF9</f>
        <v>3050.7340720000002</v>
      </c>
      <c r="AI9" s="26">
        <v>0</v>
      </c>
      <c r="AJ9" s="60">
        <v>0</v>
      </c>
      <c r="AK9" s="60">
        <f t="shared" ref="AK9:AK71" si="10">IFERROR(AJ9/AI9,0)</f>
        <v>0</v>
      </c>
      <c r="AL9" s="69">
        <v>346.23</v>
      </c>
      <c r="AM9" s="15">
        <f t="shared" ref="AM9:AM71" si="11">AI9*AK9*AL9</f>
        <v>0</v>
      </c>
      <c r="AO9" s="15">
        <f t="shared" ref="AO9:AO71" si="12">AM9+AG9+AA9+U9+O9+I9</f>
        <v>2627334.279782</v>
      </c>
      <c r="AP9" s="15">
        <f>AO9/3</f>
        <v>875778.0932606667</v>
      </c>
    </row>
    <row r="10" spans="1:43" x14ac:dyDescent="0.25">
      <c r="A10">
        <v>140202</v>
      </c>
      <c r="B10" s="24">
        <v>12010</v>
      </c>
      <c r="C10" s="25" t="s">
        <v>181</v>
      </c>
      <c r="D10" t="s">
        <v>180</v>
      </c>
      <c r="E10" s="26">
        <v>239</v>
      </c>
      <c r="F10" s="60">
        <v>440.62129999999996</v>
      </c>
      <c r="G10" s="60">
        <f t="shared" si="0"/>
        <v>1.8436037656903763</v>
      </c>
      <c r="H10" s="27">
        <f t="shared" ref="H10:H73" si="13">$H$9</f>
        <v>2179.13</v>
      </c>
      <c r="I10" s="28">
        <f t="shared" si="1"/>
        <v>960171.09346899996</v>
      </c>
      <c r="K10" s="26">
        <v>0</v>
      </c>
      <c r="L10" s="60">
        <v>0</v>
      </c>
      <c r="M10" s="60">
        <f t="shared" si="2"/>
        <v>0</v>
      </c>
      <c r="N10" s="27">
        <f t="shared" ref="N10:N73" si="14">$N$9</f>
        <v>199.23</v>
      </c>
      <c r="O10" s="28">
        <f t="shared" si="3"/>
        <v>0</v>
      </c>
      <c r="Q10" s="26">
        <v>0</v>
      </c>
      <c r="R10" s="60">
        <v>0</v>
      </c>
      <c r="S10" s="60">
        <f t="shared" si="4"/>
        <v>0</v>
      </c>
      <c r="T10" s="27">
        <f t="shared" ref="T10:T73" si="15">$T$9</f>
        <v>99.62</v>
      </c>
      <c r="U10" s="28">
        <f t="shared" si="5"/>
        <v>0</v>
      </c>
      <c r="W10" s="26">
        <v>19852</v>
      </c>
      <c r="X10" s="60">
        <v>5579.4893000000002</v>
      </c>
      <c r="Y10" s="60">
        <f t="shared" si="6"/>
        <v>0.28105426657263755</v>
      </c>
      <c r="Z10" s="27">
        <f t="shared" ref="Z10:Z73" si="16">$Z$9</f>
        <v>447.71</v>
      </c>
      <c r="AA10" s="15">
        <f t="shared" si="7"/>
        <v>2497993.154503</v>
      </c>
      <c r="AC10" s="26">
        <v>0</v>
      </c>
      <c r="AD10" s="60">
        <v>0</v>
      </c>
      <c r="AE10" s="60">
        <f t="shared" si="8"/>
        <v>0</v>
      </c>
      <c r="AF10" s="27">
        <f t="shared" ref="AF10:AF73" si="17">$AF$9</f>
        <v>286.54000000000002</v>
      </c>
      <c r="AG10" s="15">
        <f t="shared" si="9"/>
        <v>0</v>
      </c>
      <c r="AI10" s="26">
        <v>0</v>
      </c>
      <c r="AJ10" s="60">
        <v>0</v>
      </c>
      <c r="AK10" s="60">
        <f t="shared" si="10"/>
        <v>0</v>
      </c>
      <c r="AL10" s="27">
        <f t="shared" ref="AL10:AL73" si="18">$AL$9</f>
        <v>346.23</v>
      </c>
      <c r="AM10" s="15">
        <f t="shared" si="11"/>
        <v>0</v>
      </c>
      <c r="AO10" s="15">
        <f t="shared" si="12"/>
        <v>3458164.2479719999</v>
      </c>
      <c r="AP10" s="15">
        <f t="shared" ref="AP10:AP72" si="19">AO10/3</f>
        <v>1152721.4159906667</v>
      </c>
    </row>
    <row r="11" spans="1:43" x14ac:dyDescent="0.25">
      <c r="A11">
        <v>140288</v>
      </c>
      <c r="B11" s="24">
        <v>4025</v>
      </c>
      <c r="C11" s="25" t="s">
        <v>182</v>
      </c>
      <c r="D11" t="s">
        <v>180</v>
      </c>
      <c r="E11" s="26">
        <v>328</v>
      </c>
      <c r="F11" s="60">
        <v>582.4321000000001</v>
      </c>
      <c r="G11" s="60">
        <f t="shared" si="0"/>
        <v>1.7757076219512198</v>
      </c>
      <c r="H11" s="27">
        <f t="shared" si="13"/>
        <v>2179.13</v>
      </c>
      <c r="I11" s="28">
        <f t="shared" si="1"/>
        <v>1269195.2620730002</v>
      </c>
      <c r="K11" s="26">
        <v>82</v>
      </c>
      <c r="L11" s="60">
        <v>57.836299999999994</v>
      </c>
      <c r="M11" s="60">
        <f t="shared" si="2"/>
        <v>0.70532073170731702</v>
      </c>
      <c r="N11" s="27">
        <f t="shared" si="14"/>
        <v>199.23</v>
      </c>
      <c r="O11" s="28">
        <f t="shared" si="3"/>
        <v>11522.726048999999</v>
      </c>
      <c r="Q11" s="26">
        <v>0</v>
      </c>
      <c r="R11" s="60">
        <v>0</v>
      </c>
      <c r="S11" s="60">
        <f t="shared" si="4"/>
        <v>0</v>
      </c>
      <c r="T11" s="27">
        <f t="shared" si="15"/>
        <v>99.62</v>
      </c>
      <c r="U11" s="28">
        <f t="shared" si="5"/>
        <v>0</v>
      </c>
      <c r="W11" s="26">
        <v>11368</v>
      </c>
      <c r="X11" s="60">
        <v>3582.1209000000003</v>
      </c>
      <c r="Y11" s="60">
        <f t="shared" si="6"/>
        <v>0.31510563863476426</v>
      </c>
      <c r="Z11" s="27">
        <f t="shared" si="16"/>
        <v>447.71</v>
      </c>
      <c r="AA11" s="15">
        <f t="shared" si="7"/>
        <v>1603751.3481390001</v>
      </c>
      <c r="AC11" s="26">
        <v>244</v>
      </c>
      <c r="AD11" s="60">
        <v>221.3176</v>
      </c>
      <c r="AE11" s="60">
        <f t="shared" si="8"/>
        <v>0.90703934426229504</v>
      </c>
      <c r="AF11" s="27">
        <f t="shared" si="17"/>
        <v>286.54000000000002</v>
      </c>
      <c r="AG11" s="15">
        <f t="shared" si="9"/>
        <v>63416.345104000007</v>
      </c>
      <c r="AI11" s="26">
        <v>0</v>
      </c>
      <c r="AJ11" s="60">
        <v>0</v>
      </c>
      <c r="AK11" s="60">
        <f t="shared" si="10"/>
        <v>0</v>
      </c>
      <c r="AL11" s="27">
        <f t="shared" si="18"/>
        <v>346.23</v>
      </c>
      <c r="AM11" s="15">
        <f t="shared" si="11"/>
        <v>0</v>
      </c>
      <c r="AO11" s="15">
        <f t="shared" si="12"/>
        <v>2947885.6813650001</v>
      </c>
      <c r="AP11" s="15">
        <f t="shared" si="19"/>
        <v>982628.56045500003</v>
      </c>
      <c r="AQ11" s="16"/>
    </row>
    <row r="12" spans="1:43" x14ac:dyDescent="0.25">
      <c r="A12">
        <v>140291</v>
      </c>
      <c r="B12" s="24">
        <v>2134</v>
      </c>
      <c r="C12" s="25" t="s">
        <v>183</v>
      </c>
      <c r="D12" t="s">
        <v>180</v>
      </c>
      <c r="E12" s="26">
        <v>135</v>
      </c>
      <c r="F12" s="60">
        <v>232.70770000000002</v>
      </c>
      <c r="G12" s="60">
        <f t="shared" si="0"/>
        <v>1.7237607407407409</v>
      </c>
      <c r="H12" s="27">
        <f t="shared" si="13"/>
        <v>2179.13</v>
      </c>
      <c r="I12" s="28">
        <f t="shared" si="1"/>
        <v>507100.33030100004</v>
      </c>
      <c r="K12" s="26">
        <v>0</v>
      </c>
      <c r="L12" s="60">
        <v>0</v>
      </c>
      <c r="M12" s="60">
        <f t="shared" si="2"/>
        <v>0</v>
      </c>
      <c r="N12" s="27">
        <f t="shared" si="14"/>
        <v>199.23</v>
      </c>
      <c r="O12" s="28">
        <f t="shared" si="3"/>
        <v>0</v>
      </c>
      <c r="Q12" s="26">
        <v>0</v>
      </c>
      <c r="R12" s="60">
        <v>0</v>
      </c>
      <c r="S12" s="60">
        <f t="shared" si="4"/>
        <v>0</v>
      </c>
      <c r="T12" s="27">
        <f t="shared" si="15"/>
        <v>99.62</v>
      </c>
      <c r="U12" s="28">
        <f t="shared" si="5"/>
        <v>0</v>
      </c>
      <c r="W12" s="26">
        <v>9531</v>
      </c>
      <c r="X12" s="60">
        <v>2818.3285000000001</v>
      </c>
      <c r="Y12" s="60">
        <f t="shared" si="6"/>
        <v>0.29570123806526072</v>
      </c>
      <c r="Z12" s="27">
        <f t="shared" si="16"/>
        <v>447.71</v>
      </c>
      <c r="AA12" s="15">
        <f t="shared" si="7"/>
        <v>1261793.852735</v>
      </c>
      <c r="AC12" s="26">
        <v>0</v>
      </c>
      <c r="AD12" s="60">
        <v>0</v>
      </c>
      <c r="AE12" s="60">
        <f t="shared" si="8"/>
        <v>0</v>
      </c>
      <c r="AF12" s="27">
        <f t="shared" si="17"/>
        <v>286.54000000000002</v>
      </c>
      <c r="AG12" s="15">
        <f t="shared" si="9"/>
        <v>0</v>
      </c>
      <c r="AI12" s="26">
        <v>0</v>
      </c>
      <c r="AJ12" s="60">
        <v>0</v>
      </c>
      <c r="AK12" s="60">
        <f t="shared" si="10"/>
        <v>0</v>
      </c>
      <c r="AL12" s="27">
        <f t="shared" si="18"/>
        <v>346.23</v>
      </c>
      <c r="AM12" s="15">
        <f t="shared" si="11"/>
        <v>0</v>
      </c>
      <c r="AO12" s="15">
        <f t="shared" si="12"/>
        <v>1768894.183036</v>
      </c>
      <c r="AP12" s="15">
        <f t="shared" si="19"/>
        <v>589631.39434533333</v>
      </c>
    </row>
    <row r="13" spans="1:43" x14ac:dyDescent="0.25">
      <c r="A13">
        <v>140223</v>
      </c>
      <c r="B13" s="24">
        <v>16017</v>
      </c>
      <c r="C13" s="25" t="s">
        <v>184</v>
      </c>
      <c r="D13" t="s">
        <v>180</v>
      </c>
      <c r="E13" s="26">
        <v>962</v>
      </c>
      <c r="F13" s="60">
        <v>1880.4727</v>
      </c>
      <c r="G13" s="60">
        <f t="shared" si="0"/>
        <v>1.9547533264033263</v>
      </c>
      <c r="H13" s="27">
        <f t="shared" si="13"/>
        <v>2179.13</v>
      </c>
      <c r="I13" s="28">
        <f t="shared" si="1"/>
        <v>4097794.4747510003</v>
      </c>
      <c r="K13" s="26">
        <v>58</v>
      </c>
      <c r="L13" s="60">
        <v>44.564900000000009</v>
      </c>
      <c r="M13" s="60">
        <f t="shared" si="2"/>
        <v>0.76836034482758631</v>
      </c>
      <c r="N13" s="27">
        <f t="shared" si="14"/>
        <v>199.23</v>
      </c>
      <c r="O13" s="28">
        <f t="shared" si="3"/>
        <v>8878.6650270000009</v>
      </c>
      <c r="Q13" s="26">
        <v>7</v>
      </c>
      <c r="R13" s="60">
        <v>12.4282</v>
      </c>
      <c r="S13" s="60">
        <f t="shared" si="4"/>
        <v>1.7754571428571428</v>
      </c>
      <c r="T13" s="27">
        <f t="shared" si="15"/>
        <v>99.62</v>
      </c>
      <c r="U13" s="28">
        <f t="shared" si="5"/>
        <v>1238.0972840000002</v>
      </c>
      <c r="W13" s="26">
        <v>23862</v>
      </c>
      <c r="X13" s="60">
        <v>8803.0967000000001</v>
      </c>
      <c r="Y13" s="60">
        <f t="shared" si="6"/>
        <v>0.36891696840164279</v>
      </c>
      <c r="Z13" s="27">
        <f t="shared" si="16"/>
        <v>447.71</v>
      </c>
      <c r="AA13" s="15">
        <f t="shared" si="7"/>
        <v>3941234.4235569998</v>
      </c>
      <c r="AC13" s="26">
        <v>454</v>
      </c>
      <c r="AD13" s="60">
        <v>400.77529999999996</v>
      </c>
      <c r="AE13" s="60">
        <f t="shared" si="8"/>
        <v>0.88276497797356823</v>
      </c>
      <c r="AF13" s="27">
        <f t="shared" si="17"/>
        <v>286.54000000000002</v>
      </c>
      <c r="AG13" s="15">
        <f t="shared" si="9"/>
        <v>114838.15446199999</v>
      </c>
      <c r="AI13" s="26">
        <v>3307</v>
      </c>
      <c r="AJ13" s="60">
        <v>1680.9072999999999</v>
      </c>
      <c r="AK13" s="60">
        <f t="shared" si="10"/>
        <v>0.50828766253401869</v>
      </c>
      <c r="AL13" s="27">
        <f t="shared" si="18"/>
        <v>346.23</v>
      </c>
      <c r="AM13" s="15">
        <f t="shared" si="11"/>
        <v>581980.53447900002</v>
      </c>
      <c r="AO13" s="15">
        <f t="shared" si="12"/>
        <v>8745964.34956</v>
      </c>
      <c r="AP13" s="15">
        <f t="shared" si="19"/>
        <v>2915321.4498533332</v>
      </c>
    </row>
    <row r="14" spans="1:43" x14ac:dyDescent="0.25">
      <c r="A14">
        <v>140030</v>
      </c>
      <c r="B14" s="24">
        <v>5006</v>
      </c>
      <c r="C14" s="25" t="s">
        <v>185</v>
      </c>
      <c r="D14" t="s">
        <v>180</v>
      </c>
      <c r="E14" s="26">
        <v>426</v>
      </c>
      <c r="F14" s="60">
        <v>501.91280000000006</v>
      </c>
      <c r="G14" s="60">
        <f t="shared" si="0"/>
        <v>1.1781990610328641</v>
      </c>
      <c r="H14" s="27">
        <f t="shared" si="13"/>
        <v>2179.13</v>
      </c>
      <c r="I14" s="28">
        <f t="shared" si="1"/>
        <v>1093733.2398640004</v>
      </c>
      <c r="K14" s="26">
        <v>0</v>
      </c>
      <c r="L14" s="60">
        <v>0</v>
      </c>
      <c r="M14" s="60">
        <f t="shared" si="2"/>
        <v>0</v>
      </c>
      <c r="N14" s="27">
        <f t="shared" si="14"/>
        <v>199.23</v>
      </c>
      <c r="O14" s="28">
        <f t="shared" si="3"/>
        <v>0</v>
      </c>
      <c r="Q14" s="26">
        <v>0</v>
      </c>
      <c r="R14" s="60">
        <v>0</v>
      </c>
      <c r="S14" s="60">
        <f t="shared" si="4"/>
        <v>0</v>
      </c>
      <c r="T14" s="27">
        <f t="shared" si="15"/>
        <v>99.62</v>
      </c>
      <c r="U14" s="28">
        <f t="shared" si="5"/>
        <v>0</v>
      </c>
      <c r="W14" s="26">
        <v>27034</v>
      </c>
      <c r="X14" s="60">
        <v>5337.9766</v>
      </c>
      <c r="Y14" s="60">
        <f t="shared" si="6"/>
        <v>0.19745419101871717</v>
      </c>
      <c r="Z14" s="27">
        <f t="shared" si="16"/>
        <v>447.71</v>
      </c>
      <c r="AA14" s="15">
        <f t="shared" si="7"/>
        <v>2389865.5035859998</v>
      </c>
      <c r="AC14" s="26">
        <v>0</v>
      </c>
      <c r="AD14" s="60">
        <v>0</v>
      </c>
      <c r="AE14" s="60">
        <f t="shared" si="8"/>
        <v>0</v>
      </c>
      <c r="AF14" s="27">
        <f t="shared" si="17"/>
        <v>286.54000000000002</v>
      </c>
      <c r="AG14" s="15">
        <f t="shared" si="9"/>
        <v>0</v>
      </c>
      <c r="AI14" s="26">
        <v>0</v>
      </c>
      <c r="AJ14" s="60">
        <v>0</v>
      </c>
      <c r="AK14" s="60">
        <f t="shared" si="10"/>
        <v>0</v>
      </c>
      <c r="AL14" s="27">
        <f t="shared" si="18"/>
        <v>346.23</v>
      </c>
      <c r="AM14" s="15">
        <f t="shared" si="11"/>
        <v>0</v>
      </c>
      <c r="AO14" s="15">
        <f t="shared" si="12"/>
        <v>3483598.74345</v>
      </c>
      <c r="AP14" s="15">
        <f t="shared" si="19"/>
        <v>1161199.58115</v>
      </c>
    </row>
    <row r="15" spans="1:43" x14ac:dyDescent="0.25">
      <c r="A15">
        <v>140250</v>
      </c>
      <c r="B15" s="24">
        <v>8016</v>
      </c>
      <c r="C15" s="25" t="s">
        <v>186</v>
      </c>
      <c r="D15" t="s">
        <v>180</v>
      </c>
      <c r="E15" s="26">
        <v>448</v>
      </c>
      <c r="F15" s="60">
        <v>519.32450000000006</v>
      </c>
      <c r="G15" s="60">
        <f t="shared" si="0"/>
        <v>1.1592064732142859</v>
      </c>
      <c r="H15" s="27">
        <f t="shared" si="13"/>
        <v>2179.13</v>
      </c>
      <c r="I15" s="28">
        <f t="shared" si="1"/>
        <v>1131675.5976850002</v>
      </c>
      <c r="K15" s="26">
        <v>0</v>
      </c>
      <c r="L15" s="60">
        <v>0</v>
      </c>
      <c r="M15" s="60">
        <f t="shared" si="2"/>
        <v>0</v>
      </c>
      <c r="N15" s="27">
        <f t="shared" si="14"/>
        <v>199.23</v>
      </c>
      <c r="O15" s="28">
        <f t="shared" si="3"/>
        <v>0</v>
      </c>
      <c r="Q15" s="26">
        <v>0</v>
      </c>
      <c r="R15" s="60">
        <v>0</v>
      </c>
      <c r="S15" s="60">
        <f t="shared" si="4"/>
        <v>0</v>
      </c>
      <c r="T15" s="27">
        <f t="shared" si="15"/>
        <v>99.62</v>
      </c>
      <c r="U15" s="28">
        <f t="shared" si="5"/>
        <v>0</v>
      </c>
      <c r="W15" s="26">
        <v>18648</v>
      </c>
      <c r="X15" s="60">
        <v>5874.5778999999984</v>
      </c>
      <c r="Y15" s="60">
        <f t="shared" si="6"/>
        <v>0.31502455491205483</v>
      </c>
      <c r="Z15" s="27">
        <f t="shared" si="16"/>
        <v>447.71</v>
      </c>
      <c r="AA15" s="15">
        <f t="shared" si="7"/>
        <v>2630107.271608999</v>
      </c>
      <c r="AC15" s="26">
        <v>0</v>
      </c>
      <c r="AD15" s="60">
        <v>0</v>
      </c>
      <c r="AE15" s="60">
        <f t="shared" si="8"/>
        <v>0</v>
      </c>
      <c r="AF15" s="27">
        <f t="shared" si="17"/>
        <v>286.54000000000002</v>
      </c>
      <c r="AG15" s="15">
        <f t="shared" si="9"/>
        <v>0</v>
      </c>
      <c r="AI15" s="26">
        <v>0</v>
      </c>
      <c r="AJ15" s="60">
        <v>0</v>
      </c>
      <c r="AK15" s="60">
        <f t="shared" si="10"/>
        <v>0</v>
      </c>
      <c r="AL15" s="27">
        <f t="shared" si="18"/>
        <v>346.23</v>
      </c>
      <c r="AM15" s="15">
        <f t="shared" si="11"/>
        <v>0</v>
      </c>
      <c r="AO15" s="15">
        <f t="shared" si="12"/>
        <v>3761782.8692939989</v>
      </c>
      <c r="AP15" s="15">
        <f t="shared" si="19"/>
        <v>1253927.6230979997</v>
      </c>
    </row>
    <row r="16" spans="1:43" x14ac:dyDescent="0.25">
      <c r="A16">
        <v>140002</v>
      </c>
      <c r="B16" s="24">
        <v>1002</v>
      </c>
      <c r="C16" s="25" t="s">
        <v>187</v>
      </c>
      <c r="D16" t="s">
        <v>180</v>
      </c>
      <c r="E16" s="26">
        <v>340</v>
      </c>
      <c r="F16" s="60">
        <v>333.1241</v>
      </c>
      <c r="G16" s="60">
        <f t="shared" si="0"/>
        <v>0.97977676470588237</v>
      </c>
      <c r="H16" s="27">
        <f t="shared" si="13"/>
        <v>2179.13</v>
      </c>
      <c r="I16" s="28">
        <f t="shared" si="1"/>
        <v>725920.72003299999</v>
      </c>
      <c r="K16" s="26">
        <v>1</v>
      </c>
      <c r="L16" s="60">
        <v>1.3966000000000001</v>
      </c>
      <c r="M16" s="60">
        <f t="shared" si="2"/>
        <v>1.3966000000000001</v>
      </c>
      <c r="N16" s="27">
        <f t="shared" si="14"/>
        <v>199.23</v>
      </c>
      <c r="O16" s="28">
        <f t="shared" si="3"/>
        <v>278.244618</v>
      </c>
      <c r="Q16" s="26">
        <v>0</v>
      </c>
      <c r="R16" s="60">
        <v>0</v>
      </c>
      <c r="S16" s="60">
        <f t="shared" si="4"/>
        <v>0</v>
      </c>
      <c r="T16" s="27">
        <f t="shared" si="15"/>
        <v>99.62</v>
      </c>
      <c r="U16" s="28">
        <f t="shared" si="5"/>
        <v>0</v>
      </c>
      <c r="W16" s="26">
        <v>14101</v>
      </c>
      <c r="X16" s="60">
        <v>3802.6665000000003</v>
      </c>
      <c r="Y16" s="60">
        <f t="shared" si="6"/>
        <v>0.26967353379192965</v>
      </c>
      <c r="Z16" s="27">
        <f t="shared" si="16"/>
        <v>447.71</v>
      </c>
      <c r="AA16" s="15">
        <f t="shared" si="7"/>
        <v>1702491.8187150001</v>
      </c>
      <c r="AC16" s="26">
        <v>0</v>
      </c>
      <c r="AD16" s="60">
        <v>0</v>
      </c>
      <c r="AE16" s="60">
        <f t="shared" si="8"/>
        <v>0</v>
      </c>
      <c r="AF16" s="27">
        <f t="shared" si="17"/>
        <v>286.54000000000002</v>
      </c>
      <c r="AG16" s="15">
        <f t="shared" si="9"/>
        <v>0</v>
      </c>
      <c r="AI16" s="26">
        <v>0</v>
      </c>
      <c r="AJ16" s="60">
        <v>0</v>
      </c>
      <c r="AK16" s="60">
        <f t="shared" si="10"/>
        <v>0</v>
      </c>
      <c r="AL16" s="27">
        <f t="shared" si="18"/>
        <v>346.23</v>
      </c>
      <c r="AM16" s="15">
        <f t="shared" si="11"/>
        <v>0</v>
      </c>
      <c r="AO16" s="15">
        <f t="shared" si="12"/>
        <v>2428690.7833660003</v>
      </c>
      <c r="AP16" s="15">
        <f t="shared" si="19"/>
        <v>809563.59445533343</v>
      </c>
    </row>
    <row r="17" spans="1:42" x14ac:dyDescent="0.25">
      <c r="A17">
        <v>140304</v>
      </c>
      <c r="B17" s="24">
        <v>2005</v>
      </c>
      <c r="C17" s="25" t="s">
        <v>188</v>
      </c>
      <c r="D17" t="s">
        <v>180</v>
      </c>
      <c r="E17" s="26">
        <v>303</v>
      </c>
      <c r="F17" s="60">
        <v>304.64319999999998</v>
      </c>
      <c r="G17" s="60">
        <f t="shared" si="0"/>
        <v>1.0054231023102309</v>
      </c>
      <c r="H17" s="27">
        <f t="shared" si="13"/>
        <v>2179.13</v>
      </c>
      <c r="I17" s="28">
        <f t="shared" si="1"/>
        <v>663857.13641599996</v>
      </c>
      <c r="K17" s="26">
        <v>4</v>
      </c>
      <c r="L17" s="60">
        <v>2.7412999999999998</v>
      </c>
      <c r="M17" s="60">
        <f t="shared" si="2"/>
        <v>0.68532499999999996</v>
      </c>
      <c r="N17" s="27">
        <f t="shared" si="14"/>
        <v>199.23</v>
      </c>
      <c r="O17" s="28">
        <f t="shared" si="3"/>
        <v>546.14919899999995</v>
      </c>
      <c r="Q17" s="26">
        <v>0</v>
      </c>
      <c r="R17" s="60">
        <v>0</v>
      </c>
      <c r="S17" s="60">
        <f t="shared" si="4"/>
        <v>0</v>
      </c>
      <c r="T17" s="27">
        <f t="shared" si="15"/>
        <v>99.62</v>
      </c>
      <c r="U17" s="28">
        <f t="shared" si="5"/>
        <v>0</v>
      </c>
      <c r="W17" s="26">
        <v>20103</v>
      </c>
      <c r="X17" s="60">
        <v>6745.3820000000014</v>
      </c>
      <c r="Y17" s="60">
        <f t="shared" si="6"/>
        <v>0.33554106352285734</v>
      </c>
      <c r="Z17" s="27">
        <f t="shared" si="16"/>
        <v>447.71</v>
      </c>
      <c r="AA17" s="15">
        <f t="shared" si="7"/>
        <v>3019974.9752200004</v>
      </c>
      <c r="AC17" s="26">
        <v>0</v>
      </c>
      <c r="AD17" s="60">
        <v>0</v>
      </c>
      <c r="AE17" s="60">
        <f t="shared" si="8"/>
        <v>0</v>
      </c>
      <c r="AF17" s="27">
        <f t="shared" si="17"/>
        <v>286.54000000000002</v>
      </c>
      <c r="AG17" s="15">
        <f t="shared" si="9"/>
        <v>0</v>
      </c>
      <c r="AI17" s="26">
        <v>0</v>
      </c>
      <c r="AJ17" s="60">
        <v>0</v>
      </c>
      <c r="AK17" s="60">
        <f t="shared" si="10"/>
        <v>0</v>
      </c>
      <c r="AL17" s="27">
        <f t="shared" si="18"/>
        <v>346.23</v>
      </c>
      <c r="AM17" s="15">
        <f t="shared" si="11"/>
        <v>0</v>
      </c>
      <c r="AO17" s="15">
        <f t="shared" si="12"/>
        <v>3684378.2608350003</v>
      </c>
      <c r="AP17" s="15">
        <f t="shared" si="19"/>
        <v>1228126.0869450001</v>
      </c>
    </row>
    <row r="18" spans="1:42" x14ac:dyDescent="0.25">
      <c r="A18">
        <v>140122</v>
      </c>
      <c r="B18" s="24">
        <v>8012</v>
      </c>
      <c r="C18" s="25" t="s">
        <v>189</v>
      </c>
      <c r="D18" t="s">
        <v>180</v>
      </c>
      <c r="E18" s="26">
        <v>350</v>
      </c>
      <c r="F18" s="60">
        <v>446.55329999999998</v>
      </c>
      <c r="G18" s="60">
        <f t="shared" si="0"/>
        <v>1.2758665714285713</v>
      </c>
      <c r="H18" s="27">
        <f t="shared" si="13"/>
        <v>2179.13</v>
      </c>
      <c r="I18" s="28">
        <f t="shared" si="1"/>
        <v>973097.69262900006</v>
      </c>
      <c r="K18" s="26">
        <v>34</v>
      </c>
      <c r="L18" s="60">
        <v>19.515899999999998</v>
      </c>
      <c r="M18" s="60">
        <f t="shared" si="2"/>
        <v>0.57399705882352936</v>
      </c>
      <c r="N18" s="27">
        <f t="shared" si="14"/>
        <v>199.23</v>
      </c>
      <c r="O18" s="28">
        <f t="shared" si="3"/>
        <v>3888.1527569999994</v>
      </c>
      <c r="Q18" s="26">
        <v>0</v>
      </c>
      <c r="R18" s="60">
        <v>0</v>
      </c>
      <c r="S18" s="60">
        <f t="shared" si="4"/>
        <v>0</v>
      </c>
      <c r="T18" s="27">
        <f t="shared" si="15"/>
        <v>99.62</v>
      </c>
      <c r="U18" s="28">
        <f t="shared" si="5"/>
        <v>0</v>
      </c>
      <c r="W18" s="26">
        <v>13077</v>
      </c>
      <c r="X18" s="60">
        <v>4036.7098999999994</v>
      </c>
      <c r="Y18" s="60">
        <f t="shared" si="6"/>
        <v>0.3086877647778542</v>
      </c>
      <c r="Z18" s="27">
        <f t="shared" si="16"/>
        <v>447.71</v>
      </c>
      <c r="AA18" s="15">
        <f t="shared" si="7"/>
        <v>1807275.3893289997</v>
      </c>
      <c r="AC18" s="26">
        <v>84</v>
      </c>
      <c r="AD18" s="60">
        <v>80.875199999999992</v>
      </c>
      <c r="AE18" s="60">
        <f t="shared" si="8"/>
        <v>0.96279999999999988</v>
      </c>
      <c r="AF18" s="27">
        <f t="shared" si="17"/>
        <v>286.54000000000002</v>
      </c>
      <c r="AG18" s="15">
        <f t="shared" si="9"/>
        <v>23173.979808</v>
      </c>
      <c r="AI18" s="26">
        <v>0</v>
      </c>
      <c r="AJ18" s="60">
        <v>0</v>
      </c>
      <c r="AK18" s="60">
        <f t="shared" si="10"/>
        <v>0</v>
      </c>
      <c r="AL18" s="27">
        <f t="shared" si="18"/>
        <v>346.23</v>
      </c>
      <c r="AM18" s="15">
        <f t="shared" si="11"/>
        <v>0</v>
      </c>
      <c r="AO18" s="15">
        <f t="shared" si="12"/>
        <v>2807435.2145229997</v>
      </c>
      <c r="AP18" s="15">
        <f t="shared" si="19"/>
        <v>935811.73817433324</v>
      </c>
    </row>
    <row r="19" spans="1:42" x14ac:dyDescent="0.25">
      <c r="A19">
        <v>140065</v>
      </c>
      <c r="B19" s="24">
        <v>12009</v>
      </c>
      <c r="C19" s="25" t="s">
        <v>190</v>
      </c>
      <c r="D19" t="s">
        <v>180</v>
      </c>
      <c r="E19" s="26">
        <v>130</v>
      </c>
      <c r="F19" s="60">
        <v>213.61640000000003</v>
      </c>
      <c r="G19" s="60">
        <f t="shared" si="0"/>
        <v>1.6432030769230772</v>
      </c>
      <c r="H19" s="27">
        <f t="shared" si="13"/>
        <v>2179.13</v>
      </c>
      <c r="I19" s="28">
        <f t="shared" si="1"/>
        <v>465497.90573200007</v>
      </c>
      <c r="K19" s="26">
        <v>0</v>
      </c>
      <c r="L19" s="60">
        <v>0</v>
      </c>
      <c r="M19" s="60">
        <f t="shared" si="2"/>
        <v>0</v>
      </c>
      <c r="N19" s="27">
        <f t="shared" si="14"/>
        <v>199.23</v>
      </c>
      <c r="O19" s="28">
        <f t="shared" si="3"/>
        <v>0</v>
      </c>
      <c r="Q19" s="26">
        <v>2</v>
      </c>
      <c r="R19" s="60">
        <v>2.1696</v>
      </c>
      <c r="S19" s="60">
        <f t="shared" si="4"/>
        <v>1.0848</v>
      </c>
      <c r="T19" s="27">
        <f t="shared" si="15"/>
        <v>99.62</v>
      </c>
      <c r="U19" s="28">
        <f t="shared" si="5"/>
        <v>216.13555200000002</v>
      </c>
      <c r="W19" s="26">
        <v>9205</v>
      </c>
      <c r="X19" s="60">
        <v>2613.9537999999998</v>
      </c>
      <c r="Y19" s="60">
        <f t="shared" si="6"/>
        <v>0.28397108093427481</v>
      </c>
      <c r="Z19" s="27">
        <f t="shared" si="16"/>
        <v>447.71</v>
      </c>
      <c r="AA19" s="15">
        <f t="shared" si="7"/>
        <v>1170293.2557979999</v>
      </c>
      <c r="AC19" s="26">
        <v>0</v>
      </c>
      <c r="AD19" s="60">
        <v>0</v>
      </c>
      <c r="AE19" s="60">
        <f t="shared" si="8"/>
        <v>0</v>
      </c>
      <c r="AF19" s="27">
        <f t="shared" si="17"/>
        <v>286.54000000000002</v>
      </c>
      <c r="AG19" s="15">
        <f t="shared" si="9"/>
        <v>0</v>
      </c>
      <c r="AI19" s="26">
        <v>0</v>
      </c>
      <c r="AJ19" s="60">
        <v>0</v>
      </c>
      <c r="AK19" s="60">
        <f t="shared" si="10"/>
        <v>0</v>
      </c>
      <c r="AL19" s="27">
        <f t="shared" si="18"/>
        <v>346.23</v>
      </c>
      <c r="AM19" s="15">
        <f t="shared" si="11"/>
        <v>0</v>
      </c>
      <c r="AO19" s="15">
        <f t="shared" si="12"/>
        <v>1636007.2970819999</v>
      </c>
      <c r="AP19" s="15">
        <f t="shared" si="19"/>
        <v>545335.76569399994</v>
      </c>
    </row>
    <row r="20" spans="1:42" x14ac:dyDescent="0.25">
      <c r="A20">
        <v>140258</v>
      </c>
      <c r="B20" s="24">
        <v>5014</v>
      </c>
      <c r="C20" s="25" t="s">
        <v>191</v>
      </c>
      <c r="D20" t="s">
        <v>180</v>
      </c>
      <c r="E20" s="26">
        <v>572</v>
      </c>
      <c r="F20" s="60">
        <v>580.1626</v>
      </c>
      <c r="G20" s="60">
        <f t="shared" si="0"/>
        <v>1.0142702797202796</v>
      </c>
      <c r="H20" s="27">
        <f t="shared" si="13"/>
        <v>2179.13</v>
      </c>
      <c r="I20" s="28">
        <f t="shared" si="1"/>
        <v>1264249.7265379997</v>
      </c>
      <c r="K20" s="26">
        <v>0</v>
      </c>
      <c r="L20" s="60">
        <v>0</v>
      </c>
      <c r="M20" s="60">
        <f t="shared" si="2"/>
        <v>0</v>
      </c>
      <c r="N20" s="27">
        <f t="shared" si="14"/>
        <v>199.23</v>
      </c>
      <c r="O20" s="28">
        <f t="shared" si="3"/>
        <v>0</v>
      </c>
      <c r="Q20" s="26">
        <v>17</v>
      </c>
      <c r="R20" s="60">
        <v>32.059800000000003</v>
      </c>
      <c r="S20" s="60">
        <f t="shared" si="4"/>
        <v>1.8858705882352942</v>
      </c>
      <c r="T20" s="27">
        <f t="shared" si="15"/>
        <v>99.62</v>
      </c>
      <c r="U20" s="28">
        <f t="shared" si="5"/>
        <v>3193.7972760000002</v>
      </c>
      <c r="W20" s="26">
        <v>14400</v>
      </c>
      <c r="X20" s="60">
        <v>5102.0582000000013</v>
      </c>
      <c r="Y20" s="60">
        <f t="shared" si="6"/>
        <v>0.35430959722222233</v>
      </c>
      <c r="Z20" s="27">
        <f t="shared" si="16"/>
        <v>447.71</v>
      </c>
      <c r="AA20" s="15">
        <f t="shared" si="7"/>
        <v>2284242.4767220006</v>
      </c>
      <c r="AC20" s="26">
        <v>0</v>
      </c>
      <c r="AD20" s="60">
        <v>0</v>
      </c>
      <c r="AE20" s="60">
        <f t="shared" si="8"/>
        <v>0</v>
      </c>
      <c r="AF20" s="27">
        <f t="shared" si="17"/>
        <v>286.54000000000002</v>
      </c>
      <c r="AG20" s="15">
        <f t="shared" si="9"/>
        <v>0</v>
      </c>
      <c r="AI20" s="26">
        <v>0</v>
      </c>
      <c r="AJ20" s="60">
        <v>0</v>
      </c>
      <c r="AK20" s="60">
        <f t="shared" si="10"/>
        <v>0</v>
      </c>
      <c r="AL20" s="27">
        <f t="shared" si="18"/>
        <v>346.23</v>
      </c>
      <c r="AM20" s="15">
        <f t="shared" si="11"/>
        <v>0</v>
      </c>
      <c r="AO20" s="15">
        <f t="shared" si="12"/>
        <v>3551686.0005360004</v>
      </c>
      <c r="AP20" s="15">
        <f t="shared" si="19"/>
        <v>1183895.333512</v>
      </c>
    </row>
    <row r="21" spans="1:42" x14ac:dyDescent="0.25">
      <c r="A21">
        <v>140290</v>
      </c>
      <c r="B21" s="24">
        <v>8088</v>
      </c>
      <c r="C21" s="25" t="s">
        <v>192</v>
      </c>
      <c r="D21" t="s">
        <v>180</v>
      </c>
      <c r="E21" s="26">
        <v>817</v>
      </c>
      <c r="F21" s="60">
        <v>874.72239999999999</v>
      </c>
      <c r="G21" s="60">
        <f t="shared" si="0"/>
        <v>1.0706516523867808</v>
      </c>
      <c r="H21" s="27">
        <f t="shared" si="13"/>
        <v>2179.13</v>
      </c>
      <c r="I21" s="28">
        <f t="shared" si="1"/>
        <v>1906133.823512</v>
      </c>
      <c r="K21" s="26">
        <v>0</v>
      </c>
      <c r="L21" s="60">
        <v>0</v>
      </c>
      <c r="M21" s="60">
        <f t="shared" si="2"/>
        <v>0</v>
      </c>
      <c r="N21" s="27">
        <f t="shared" si="14"/>
        <v>199.23</v>
      </c>
      <c r="O21" s="28">
        <f t="shared" si="3"/>
        <v>0</v>
      </c>
      <c r="Q21" s="26">
        <v>0</v>
      </c>
      <c r="R21" s="60">
        <v>0</v>
      </c>
      <c r="S21" s="60">
        <f t="shared" si="4"/>
        <v>0</v>
      </c>
      <c r="T21" s="27">
        <f t="shared" si="15"/>
        <v>99.62</v>
      </c>
      <c r="U21" s="28">
        <f t="shared" si="5"/>
        <v>0</v>
      </c>
      <c r="W21" s="26">
        <v>22494</v>
      </c>
      <c r="X21" s="60">
        <v>6610.5</v>
      </c>
      <c r="Y21" s="60">
        <f t="shared" si="6"/>
        <v>0.29387836756468394</v>
      </c>
      <c r="Z21" s="27">
        <f t="shared" si="16"/>
        <v>447.71</v>
      </c>
      <c r="AA21" s="15">
        <f t="shared" si="7"/>
        <v>2959586.9550000001</v>
      </c>
      <c r="AC21" s="26">
        <v>0</v>
      </c>
      <c r="AD21" s="60">
        <v>0</v>
      </c>
      <c r="AE21" s="60">
        <f t="shared" si="8"/>
        <v>0</v>
      </c>
      <c r="AF21" s="27">
        <f t="shared" si="17"/>
        <v>286.54000000000002</v>
      </c>
      <c r="AG21" s="15">
        <f t="shared" si="9"/>
        <v>0</v>
      </c>
      <c r="AI21" s="26">
        <v>0</v>
      </c>
      <c r="AJ21" s="60">
        <v>0</v>
      </c>
      <c r="AK21" s="60">
        <f t="shared" si="10"/>
        <v>0</v>
      </c>
      <c r="AL21" s="27">
        <f t="shared" si="18"/>
        <v>346.23</v>
      </c>
      <c r="AM21" s="15">
        <f t="shared" si="11"/>
        <v>0</v>
      </c>
      <c r="AO21" s="15">
        <f t="shared" si="12"/>
        <v>4865720.7785120001</v>
      </c>
      <c r="AP21" s="15">
        <f t="shared" si="19"/>
        <v>1621906.9261706667</v>
      </c>
    </row>
    <row r="22" spans="1:42" x14ac:dyDescent="0.25">
      <c r="A22">
        <v>140289</v>
      </c>
      <c r="B22" s="24">
        <v>13047</v>
      </c>
      <c r="C22" s="25" t="s">
        <v>193</v>
      </c>
      <c r="D22" t="s">
        <v>180</v>
      </c>
      <c r="E22" s="26">
        <v>291</v>
      </c>
      <c r="F22" s="60">
        <v>241.7535</v>
      </c>
      <c r="G22" s="60">
        <f t="shared" si="0"/>
        <v>0.83076804123711345</v>
      </c>
      <c r="H22" s="27">
        <f t="shared" si="13"/>
        <v>2179.13</v>
      </c>
      <c r="I22" s="28">
        <f t="shared" si="1"/>
        <v>526812.30445499998</v>
      </c>
      <c r="K22" s="26">
        <v>0</v>
      </c>
      <c r="L22" s="60">
        <v>0</v>
      </c>
      <c r="M22" s="60">
        <f t="shared" si="2"/>
        <v>0</v>
      </c>
      <c r="N22" s="27">
        <f t="shared" si="14"/>
        <v>199.23</v>
      </c>
      <c r="O22" s="28">
        <f t="shared" si="3"/>
        <v>0</v>
      </c>
      <c r="Q22" s="26">
        <v>1</v>
      </c>
      <c r="R22" s="60">
        <v>2.2673000000000001</v>
      </c>
      <c r="S22" s="60">
        <f t="shared" si="4"/>
        <v>2.2673000000000001</v>
      </c>
      <c r="T22" s="27">
        <f t="shared" si="15"/>
        <v>99.62</v>
      </c>
      <c r="U22" s="28">
        <f t="shared" si="5"/>
        <v>225.86842600000003</v>
      </c>
      <c r="W22" s="26">
        <v>15850</v>
      </c>
      <c r="X22" s="60">
        <v>4675.9866000000002</v>
      </c>
      <c r="Y22" s="60">
        <f t="shared" si="6"/>
        <v>0.29501492744479496</v>
      </c>
      <c r="Z22" s="27">
        <f t="shared" si="16"/>
        <v>447.71</v>
      </c>
      <c r="AA22" s="15">
        <f t="shared" si="7"/>
        <v>2093485.9606860001</v>
      </c>
      <c r="AC22" s="26">
        <v>0</v>
      </c>
      <c r="AD22" s="60">
        <v>0</v>
      </c>
      <c r="AE22" s="60">
        <f t="shared" si="8"/>
        <v>0</v>
      </c>
      <c r="AF22" s="27">
        <f t="shared" si="17"/>
        <v>286.54000000000002</v>
      </c>
      <c r="AG22" s="15">
        <f t="shared" si="9"/>
        <v>0</v>
      </c>
      <c r="AI22" s="26">
        <v>0</v>
      </c>
      <c r="AJ22" s="60">
        <v>0</v>
      </c>
      <c r="AK22" s="60">
        <f t="shared" si="10"/>
        <v>0</v>
      </c>
      <c r="AL22" s="27">
        <f t="shared" si="18"/>
        <v>346.23</v>
      </c>
      <c r="AM22" s="15">
        <f t="shared" si="11"/>
        <v>0</v>
      </c>
      <c r="AO22" s="15">
        <f t="shared" si="12"/>
        <v>2620524.1335669998</v>
      </c>
      <c r="AP22" s="15">
        <f t="shared" si="19"/>
        <v>873508.04452233331</v>
      </c>
    </row>
    <row r="23" spans="1:42" x14ac:dyDescent="0.25">
      <c r="A23">
        <v>140015</v>
      </c>
      <c r="B23" s="24">
        <v>17001</v>
      </c>
      <c r="C23" s="25" t="s">
        <v>194</v>
      </c>
      <c r="D23" t="s">
        <v>180</v>
      </c>
      <c r="E23" s="26">
        <v>354</v>
      </c>
      <c r="F23" s="60">
        <v>393.40879999999999</v>
      </c>
      <c r="G23" s="60">
        <f t="shared" si="0"/>
        <v>1.1113242937853107</v>
      </c>
      <c r="H23" s="27">
        <f t="shared" si="13"/>
        <v>2179.13</v>
      </c>
      <c r="I23" s="28">
        <f t="shared" si="1"/>
        <v>857288.91834400001</v>
      </c>
      <c r="K23" s="26">
        <v>263</v>
      </c>
      <c r="L23" s="60">
        <v>180.0220000000005</v>
      </c>
      <c r="M23" s="60">
        <f t="shared" si="2"/>
        <v>0.68449429657794869</v>
      </c>
      <c r="N23" s="27">
        <f t="shared" si="14"/>
        <v>199.23</v>
      </c>
      <c r="O23" s="28">
        <f t="shared" si="3"/>
        <v>35865.783060000096</v>
      </c>
      <c r="Q23" s="26">
        <v>3</v>
      </c>
      <c r="R23" s="60">
        <v>6.4513999999999996</v>
      </c>
      <c r="S23" s="60">
        <f t="shared" si="4"/>
        <v>2.1504666666666665</v>
      </c>
      <c r="T23" s="27">
        <f t="shared" si="15"/>
        <v>99.62</v>
      </c>
      <c r="U23" s="28">
        <f t="shared" si="5"/>
        <v>642.68846799999994</v>
      </c>
      <c r="W23" s="26">
        <v>21940</v>
      </c>
      <c r="X23" s="60">
        <v>5531.7292999999981</v>
      </c>
      <c r="Y23" s="60">
        <f t="shared" si="6"/>
        <v>0.25212986782133084</v>
      </c>
      <c r="Z23" s="27">
        <f t="shared" si="16"/>
        <v>447.71</v>
      </c>
      <c r="AA23" s="15">
        <f t="shared" si="7"/>
        <v>2476610.5249029994</v>
      </c>
      <c r="AC23" s="26">
        <v>257</v>
      </c>
      <c r="AD23" s="60">
        <v>70.420899999999989</v>
      </c>
      <c r="AE23" s="60">
        <f t="shared" si="8"/>
        <v>0.27401128404669256</v>
      </c>
      <c r="AF23" s="27">
        <f t="shared" si="17"/>
        <v>286.54000000000002</v>
      </c>
      <c r="AG23" s="15">
        <f t="shared" si="9"/>
        <v>20178.404685999998</v>
      </c>
      <c r="AI23" s="26">
        <v>0</v>
      </c>
      <c r="AJ23" s="60">
        <v>0</v>
      </c>
      <c r="AK23" s="60">
        <f t="shared" si="10"/>
        <v>0</v>
      </c>
      <c r="AL23" s="27">
        <f t="shared" si="18"/>
        <v>346.23</v>
      </c>
      <c r="AM23" s="15">
        <f t="shared" si="11"/>
        <v>0</v>
      </c>
      <c r="AO23" s="15">
        <f t="shared" si="12"/>
        <v>3390586.3194609997</v>
      </c>
      <c r="AP23" s="15">
        <f t="shared" si="19"/>
        <v>1130195.4398203332</v>
      </c>
    </row>
    <row r="24" spans="1:42" x14ac:dyDescent="0.25">
      <c r="A24">
        <v>140116</v>
      </c>
      <c r="B24" s="24">
        <v>13020</v>
      </c>
      <c r="C24" s="25" t="s">
        <v>195</v>
      </c>
      <c r="D24" t="s">
        <v>180</v>
      </c>
      <c r="E24" s="26">
        <v>433</v>
      </c>
      <c r="F24" s="60">
        <v>563.37160000000017</v>
      </c>
      <c r="G24" s="60">
        <f t="shared" si="0"/>
        <v>1.3010891454965361</v>
      </c>
      <c r="H24" s="27">
        <f t="shared" si="13"/>
        <v>2179.13</v>
      </c>
      <c r="I24" s="28">
        <f t="shared" si="1"/>
        <v>1227659.9547080004</v>
      </c>
      <c r="K24" s="26">
        <v>60</v>
      </c>
      <c r="L24" s="60">
        <v>44.403699999999994</v>
      </c>
      <c r="M24" s="60">
        <f t="shared" si="2"/>
        <v>0.74006166666666651</v>
      </c>
      <c r="N24" s="27">
        <f t="shared" si="14"/>
        <v>199.23</v>
      </c>
      <c r="O24" s="28">
        <f t="shared" si="3"/>
        <v>8846.5491509999974</v>
      </c>
      <c r="Q24" s="26">
        <v>8</v>
      </c>
      <c r="R24" s="60">
        <v>13.289100000000001</v>
      </c>
      <c r="S24" s="60">
        <f t="shared" si="4"/>
        <v>1.6611375000000002</v>
      </c>
      <c r="T24" s="27">
        <f t="shared" si="15"/>
        <v>99.62</v>
      </c>
      <c r="U24" s="28">
        <f t="shared" si="5"/>
        <v>1323.8601420000002</v>
      </c>
      <c r="W24" s="26">
        <v>23483</v>
      </c>
      <c r="X24" s="60">
        <v>8373.9475999999995</v>
      </c>
      <c r="Y24" s="60">
        <f t="shared" si="6"/>
        <v>0.35659615892347651</v>
      </c>
      <c r="Z24" s="27">
        <f t="shared" si="16"/>
        <v>447.71</v>
      </c>
      <c r="AA24" s="15">
        <f t="shared" si="7"/>
        <v>3749100.0799959996</v>
      </c>
      <c r="AC24" s="26">
        <v>117</v>
      </c>
      <c r="AD24" s="60">
        <v>38.7607</v>
      </c>
      <c r="AE24" s="60">
        <f t="shared" si="8"/>
        <v>0.33128803418803421</v>
      </c>
      <c r="AF24" s="27">
        <f t="shared" si="17"/>
        <v>286.54000000000002</v>
      </c>
      <c r="AG24" s="15">
        <f t="shared" si="9"/>
        <v>11106.490978000002</v>
      </c>
      <c r="AI24" s="26">
        <v>0</v>
      </c>
      <c r="AJ24" s="60">
        <v>0</v>
      </c>
      <c r="AK24" s="60">
        <f t="shared" si="10"/>
        <v>0</v>
      </c>
      <c r="AL24" s="27">
        <f t="shared" si="18"/>
        <v>346.23</v>
      </c>
      <c r="AM24" s="15">
        <f t="shared" si="11"/>
        <v>0</v>
      </c>
      <c r="AO24" s="15">
        <f t="shared" si="12"/>
        <v>4998036.9349750001</v>
      </c>
      <c r="AP24" s="15">
        <f t="shared" si="19"/>
        <v>1666012.3116583333</v>
      </c>
    </row>
    <row r="25" spans="1:42" x14ac:dyDescent="0.25">
      <c r="A25">
        <v>140043</v>
      </c>
      <c r="B25" s="24">
        <v>19010</v>
      </c>
      <c r="C25" s="25" t="s">
        <v>196</v>
      </c>
      <c r="D25" t="s">
        <v>180</v>
      </c>
      <c r="E25" s="26">
        <v>145</v>
      </c>
      <c r="F25" s="60">
        <v>153.30680000000001</v>
      </c>
      <c r="G25" s="60">
        <f t="shared" si="0"/>
        <v>1.057288275862069</v>
      </c>
      <c r="H25" s="27">
        <f t="shared" si="13"/>
        <v>2179.13</v>
      </c>
      <c r="I25" s="28">
        <f t="shared" si="1"/>
        <v>334075.44708400004</v>
      </c>
      <c r="K25" s="26">
        <v>18</v>
      </c>
      <c r="L25" s="60">
        <v>10.9695</v>
      </c>
      <c r="M25" s="60">
        <f t="shared" si="2"/>
        <v>0.60941666666666672</v>
      </c>
      <c r="N25" s="27">
        <f t="shared" si="14"/>
        <v>199.23</v>
      </c>
      <c r="O25" s="28">
        <f t="shared" si="3"/>
        <v>2185.453485</v>
      </c>
      <c r="Q25" s="26">
        <v>0</v>
      </c>
      <c r="R25" s="60">
        <v>0</v>
      </c>
      <c r="S25" s="60">
        <f t="shared" si="4"/>
        <v>0</v>
      </c>
      <c r="T25" s="27">
        <f t="shared" si="15"/>
        <v>99.62</v>
      </c>
      <c r="U25" s="28">
        <f t="shared" si="5"/>
        <v>0</v>
      </c>
      <c r="W25" s="26">
        <v>17610</v>
      </c>
      <c r="X25" s="60">
        <v>3137.0169000000005</v>
      </c>
      <c r="Y25" s="60">
        <f t="shared" si="6"/>
        <v>0.17813838160136289</v>
      </c>
      <c r="Z25" s="27">
        <f t="shared" si="16"/>
        <v>447.71</v>
      </c>
      <c r="AA25" s="15">
        <f t="shared" si="7"/>
        <v>1404473.8362990001</v>
      </c>
      <c r="AC25" s="26">
        <v>0</v>
      </c>
      <c r="AD25" s="60">
        <v>0</v>
      </c>
      <c r="AE25" s="60">
        <f t="shared" si="8"/>
        <v>0</v>
      </c>
      <c r="AF25" s="27">
        <f t="shared" si="17"/>
        <v>286.54000000000002</v>
      </c>
      <c r="AG25" s="15">
        <f t="shared" si="9"/>
        <v>0</v>
      </c>
      <c r="AI25" s="26">
        <v>0</v>
      </c>
      <c r="AJ25" s="60">
        <v>0</v>
      </c>
      <c r="AK25" s="60">
        <f t="shared" si="10"/>
        <v>0</v>
      </c>
      <c r="AL25" s="27">
        <f t="shared" si="18"/>
        <v>346.23</v>
      </c>
      <c r="AM25" s="15">
        <f t="shared" si="11"/>
        <v>0</v>
      </c>
      <c r="AO25" s="15">
        <f t="shared" si="12"/>
        <v>1740734.7368680001</v>
      </c>
      <c r="AP25" s="15">
        <f t="shared" si="19"/>
        <v>580244.91228933341</v>
      </c>
    </row>
    <row r="26" spans="1:42" x14ac:dyDescent="0.25">
      <c r="A26">
        <v>140294</v>
      </c>
      <c r="B26" s="24">
        <v>13297</v>
      </c>
      <c r="C26" s="25" t="s">
        <v>197</v>
      </c>
      <c r="D26" t="s">
        <v>180</v>
      </c>
      <c r="E26" s="26">
        <v>15</v>
      </c>
      <c r="F26" s="60">
        <v>22.142600000000002</v>
      </c>
      <c r="G26" s="60">
        <f t="shared" si="0"/>
        <v>1.4761733333333333</v>
      </c>
      <c r="H26" s="27">
        <f t="shared" si="13"/>
        <v>2179.13</v>
      </c>
      <c r="I26" s="28">
        <f t="shared" si="1"/>
        <v>48251.603938000007</v>
      </c>
      <c r="K26" s="26">
        <v>0</v>
      </c>
      <c r="L26" s="60">
        <v>0</v>
      </c>
      <c r="M26" s="60">
        <f t="shared" si="2"/>
        <v>0</v>
      </c>
      <c r="N26" s="27">
        <f t="shared" si="14"/>
        <v>199.23</v>
      </c>
      <c r="O26" s="28">
        <f t="shared" si="3"/>
        <v>0</v>
      </c>
      <c r="Q26" s="26">
        <v>0</v>
      </c>
      <c r="R26" s="60">
        <v>0</v>
      </c>
      <c r="S26" s="60">
        <f t="shared" si="4"/>
        <v>0</v>
      </c>
      <c r="T26" s="27">
        <f t="shared" si="15"/>
        <v>99.62</v>
      </c>
      <c r="U26" s="28">
        <f t="shared" si="5"/>
        <v>0</v>
      </c>
      <c r="W26" s="26">
        <v>5635</v>
      </c>
      <c r="X26" s="60">
        <v>1426.5818999999999</v>
      </c>
      <c r="Y26" s="60">
        <f t="shared" si="6"/>
        <v>0.25316448979591832</v>
      </c>
      <c r="Z26" s="27">
        <f t="shared" si="16"/>
        <v>447.71</v>
      </c>
      <c r="AA26" s="15">
        <f t="shared" si="7"/>
        <v>638694.98244899977</v>
      </c>
      <c r="AC26" s="26">
        <v>0</v>
      </c>
      <c r="AD26" s="60">
        <v>0</v>
      </c>
      <c r="AE26" s="60">
        <f t="shared" si="8"/>
        <v>0</v>
      </c>
      <c r="AF26" s="27">
        <f t="shared" si="17"/>
        <v>286.54000000000002</v>
      </c>
      <c r="AG26" s="15">
        <f t="shared" si="9"/>
        <v>0</v>
      </c>
      <c r="AI26" s="26">
        <v>0</v>
      </c>
      <c r="AJ26" s="60">
        <v>0</v>
      </c>
      <c r="AK26" s="60">
        <f t="shared" si="10"/>
        <v>0</v>
      </c>
      <c r="AL26" s="27">
        <f t="shared" si="18"/>
        <v>346.23</v>
      </c>
      <c r="AM26" s="15">
        <f t="shared" si="11"/>
        <v>0</v>
      </c>
      <c r="AO26" s="15">
        <f t="shared" si="12"/>
        <v>686946.58638699981</v>
      </c>
      <c r="AP26" s="15">
        <f t="shared" si="19"/>
        <v>228982.19546233327</v>
      </c>
    </row>
    <row r="27" spans="1:42" x14ac:dyDescent="0.25">
      <c r="A27">
        <v>140135</v>
      </c>
      <c r="B27" s="24">
        <v>4004</v>
      </c>
      <c r="C27" s="25" t="s">
        <v>198</v>
      </c>
      <c r="D27" t="s">
        <v>180</v>
      </c>
      <c r="E27" s="26">
        <v>285</v>
      </c>
      <c r="F27" s="60">
        <v>453.70370000000003</v>
      </c>
      <c r="G27" s="60">
        <f t="shared" si="0"/>
        <v>1.5919428070175439</v>
      </c>
      <c r="H27" s="27">
        <f t="shared" si="13"/>
        <v>2179.13</v>
      </c>
      <c r="I27" s="28">
        <f t="shared" si="1"/>
        <v>988679.34378100012</v>
      </c>
      <c r="K27" s="26">
        <v>0</v>
      </c>
      <c r="L27" s="60">
        <v>0</v>
      </c>
      <c r="M27" s="60">
        <f t="shared" si="2"/>
        <v>0</v>
      </c>
      <c r="N27" s="27">
        <f t="shared" si="14"/>
        <v>199.23</v>
      </c>
      <c r="O27" s="28">
        <f t="shared" si="3"/>
        <v>0</v>
      </c>
      <c r="Q27" s="26">
        <v>0</v>
      </c>
      <c r="R27" s="60">
        <v>0</v>
      </c>
      <c r="S27" s="60">
        <f t="shared" si="4"/>
        <v>0</v>
      </c>
      <c r="T27" s="27">
        <f t="shared" si="15"/>
        <v>99.62</v>
      </c>
      <c r="U27" s="28">
        <f t="shared" si="5"/>
        <v>0</v>
      </c>
      <c r="W27" s="26">
        <v>32193</v>
      </c>
      <c r="X27" s="60">
        <v>10499.3912</v>
      </c>
      <c r="Y27" s="60">
        <f t="shared" si="6"/>
        <v>0.32613894946106298</v>
      </c>
      <c r="Z27" s="27">
        <f t="shared" si="16"/>
        <v>447.71</v>
      </c>
      <c r="AA27" s="15">
        <f t="shared" si="7"/>
        <v>4700682.4341519997</v>
      </c>
      <c r="AC27" s="26">
        <v>0</v>
      </c>
      <c r="AD27" s="60">
        <v>0</v>
      </c>
      <c r="AE27" s="60">
        <f t="shared" si="8"/>
        <v>0</v>
      </c>
      <c r="AF27" s="27">
        <f t="shared" si="17"/>
        <v>286.54000000000002</v>
      </c>
      <c r="AG27" s="15">
        <f t="shared" si="9"/>
        <v>0</v>
      </c>
      <c r="AI27" s="26">
        <v>0</v>
      </c>
      <c r="AJ27" s="60">
        <v>0</v>
      </c>
      <c r="AK27" s="60">
        <f t="shared" si="10"/>
        <v>0</v>
      </c>
      <c r="AL27" s="27">
        <f t="shared" si="18"/>
        <v>346.23</v>
      </c>
      <c r="AM27" s="15">
        <f t="shared" si="11"/>
        <v>0</v>
      </c>
      <c r="AO27" s="15">
        <f t="shared" si="12"/>
        <v>5689361.7779329997</v>
      </c>
      <c r="AP27" s="15">
        <f t="shared" si="19"/>
        <v>1896453.9259776666</v>
      </c>
    </row>
    <row r="28" spans="1:42" x14ac:dyDescent="0.25">
      <c r="A28">
        <v>140231</v>
      </c>
      <c r="B28" s="24">
        <v>14002</v>
      </c>
      <c r="C28" s="25" t="s">
        <v>199</v>
      </c>
      <c r="D28" t="s">
        <v>180</v>
      </c>
      <c r="E28" s="26">
        <v>398</v>
      </c>
      <c r="F28" s="60">
        <v>583.29489999999998</v>
      </c>
      <c r="G28" s="60">
        <f t="shared" si="0"/>
        <v>1.4655650753768843</v>
      </c>
      <c r="H28" s="27">
        <f t="shared" si="13"/>
        <v>2179.13</v>
      </c>
      <c r="I28" s="28">
        <f t="shared" si="1"/>
        <v>1271075.4154370001</v>
      </c>
      <c r="K28" s="26">
        <v>0</v>
      </c>
      <c r="L28" s="60">
        <v>0</v>
      </c>
      <c r="M28" s="60">
        <f t="shared" si="2"/>
        <v>0</v>
      </c>
      <c r="N28" s="27">
        <f t="shared" si="14"/>
        <v>199.23</v>
      </c>
      <c r="O28" s="28">
        <f t="shared" si="3"/>
        <v>0</v>
      </c>
      <c r="Q28" s="26">
        <v>0</v>
      </c>
      <c r="R28" s="60">
        <v>0</v>
      </c>
      <c r="S28" s="60">
        <f t="shared" si="4"/>
        <v>0</v>
      </c>
      <c r="T28" s="27">
        <f t="shared" si="15"/>
        <v>99.62</v>
      </c>
      <c r="U28" s="28">
        <f t="shared" si="5"/>
        <v>0</v>
      </c>
      <c r="W28" s="26">
        <v>35207</v>
      </c>
      <c r="X28" s="60">
        <v>9749.4787000000015</v>
      </c>
      <c r="Y28" s="60">
        <f t="shared" si="6"/>
        <v>0.27691875763342522</v>
      </c>
      <c r="Z28" s="27">
        <f t="shared" si="16"/>
        <v>447.71</v>
      </c>
      <c r="AA28" s="15">
        <f t="shared" si="7"/>
        <v>4364939.1087770006</v>
      </c>
      <c r="AC28" s="26">
        <v>0</v>
      </c>
      <c r="AD28" s="60">
        <v>0</v>
      </c>
      <c r="AE28" s="60">
        <f t="shared" si="8"/>
        <v>0</v>
      </c>
      <c r="AF28" s="27">
        <f t="shared" si="17"/>
        <v>286.54000000000002</v>
      </c>
      <c r="AG28" s="15">
        <f t="shared" si="9"/>
        <v>0</v>
      </c>
      <c r="AI28" s="26">
        <v>0</v>
      </c>
      <c r="AJ28" s="60">
        <v>0</v>
      </c>
      <c r="AK28" s="60">
        <f t="shared" si="10"/>
        <v>0</v>
      </c>
      <c r="AL28" s="27">
        <f t="shared" si="18"/>
        <v>346.23</v>
      </c>
      <c r="AM28" s="15">
        <f t="shared" si="11"/>
        <v>0</v>
      </c>
      <c r="AO28" s="15">
        <f t="shared" si="12"/>
        <v>5636014.5242140004</v>
      </c>
      <c r="AP28" s="15">
        <f t="shared" si="19"/>
        <v>1878671.5080713334</v>
      </c>
    </row>
    <row r="29" spans="1:42" x14ac:dyDescent="0.25">
      <c r="A29">
        <v>140200</v>
      </c>
      <c r="B29" s="24">
        <v>5008</v>
      </c>
      <c r="C29" s="25" t="s">
        <v>200</v>
      </c>
      <c r="D29" t="s">
        <v>180</v>
      </c>
      <c r="E29" s="26">
        <v>499</v>
      </c>
      <c r="F29" s="60">
        <v>557.7908000000001</v>
      </c>
      <c r="G29" s="60">
        <f t="shared" si="0"/>
        <v>1.1178172344689381</v>
      </c>
      <c r="H29" s="27">
        <f t="shared" si="13"/>
        <v>2179.13</v>
      </c>
      <c r="I29" s="28">
        <f t="shared" si="1"/>
        <v>1215498.6660040002</v>
      </c>
      <c r="K29" s="26">
        <v>0</v>
      </c>
      <c r="L29" s="60">
        <v>0</v>
      </c>
      <c r="M29" s="60">
        <f t="shared" si="2"/>
        <v>0</v>
      </c>
      <c r="N29" s="27">
        <f t="shared" si="14"/>
        <v>199.23</v>
      </c>
      <c r="O29" s="28">
        <f t="shared" si="3"/>
        <v>0</v>
      </c>
      <c r="Q29" s="26">
        <v>0</v>
      </c>
      <c r="R29" s="60">
        <v>0</v>
      </c>
      <c r="S29" s="60">
        <f t="shared" si="4"/>
        <v>0</v>
      </c>
      <c r="T29" s="27">
        <f t="shared" si="15"/>
        <v>99.62</v>
      </c>
      <c r="U29" s="28">
        <f t="shared" si="5"/>
        <v>0</v>
      </c>
      <c r="W29" s="26">
        <v>36596</v>
      </c>
      <c r="X29" s="60">
        <v>7767.7163</v>
      </c>
      <c r="Y29" s="60">
        <f t="shared" si="6"/>
        <v>0.21225588315662913</v>
      </c>
      <c r="Z29" s="27">
        <f t="shared" si="16"/>
        <v>447.71</v>
      </c>
      <c r="AA29" s="15">
        <f t="shared" si="7"/>
        <v>3477684.2646729997</v>
      </c>
      <c r="AC29" s="26">
        <v>0</v>
      </c>
      <c r="AD29" s="60">
        <v>0</v>
      </c>
      <c r="AE29" s="60">
        <f t="shared" si="8"/>
        <v>0</v>
      </c>
      <c r="AF29" s="27">
        <f t="shared" si="17"/>
        <v>286.54000000000002</v>
      </c>
      <c r="AG29" s="15">
        <f t="shared" si="9"/>
        <v>0</v>
      </c>
      <c r="AI29" s="26">
        <v>0</v>
      </c>
      <c r="AJ29" s="60">
        <v>0</v>
      </c>
      <c r="AK29" s="60">
        <f t="shared" si="10"/>
        <v>0</v>
      </c>
      <c r="AL29" s="27">
        <f t="shared" si="18"/>
        <v>346.23</v>
      </c>
      <c r="AM29" s="15">
        <f t="shared" si="11"/>
        <v>0</v>
      </c>
      <c r="AO29" s="15">
        <f t="shared" si="12"/>
        <v>4693182.9306770004</v>
      </c>
      <c r="AP29" s="15">
        <f t="shared" si="19"/>
        <v>1564394.3102256667</v>
      </c>
    </row>
    <row r="30" spans="1:42" x14ac:dyDescent="0.25">
      <c r="B30" s="24">
        <v>6005</v>
      </c>
      <c r="C30" s="25" t="s">
        <v>201</v>
      </c>
      <c r="D30" t="s">
        <v>180</v>
      </c>
      <c r="E30" s="26">
        <v>150</v>
      </c>
      <c r="F30" s="60">
        <v>154.27489999999997</v>
      </c>
      <c r="G30" s="60">
        <f>F30/E30</f>
        <v>1.0284993333333332</v>
      </c>
      <c r="H30" s="27">
        <f t="shared" si="13"/>
        <v>2179.13</v>
      </c>
      <c r="I30" s="28">
        <f>E30*G30*H30</f>
        <v>336185.06283699995</v>
      </c>
      <c r="K30" s="26">
        <v>0</v>
      </c>
      <c r="L30" s="60">
        <v>0</v>
      </c>
      <c r="M30" s="60">
        <f>IFERROR(L30/K30,0)</f>
        <v>0</v>
      </c>
      <c r="N30" s="27">
        <f t="shared" si="14"/>
        <v>199.23</v>
      </c>
      <c r="O30" s="28">
        <f>K30*M30*N30</f>
        <v>0</v>
      </c>
      <c r="Q30" s="26">
        <v>0</v>
      </c>
      <c r="R30" s="60">
        <v>0</v>
      </c>
      <c r="S30" s="60">
        <f>IFERROR(R30/Q30,0)</f>
        <v>0</v>
      </c>
      <c r="T30" s="27">
        <f t="shared" si="15"/>
        <v>99.62</v>
      </c>
      <c r="U30" s="28">
        <f>Q30*S30*T30</f>
        <v>0</v>
      </c>
      <c r="W30" s="26">
        <v>15197</v>
      </c>
      <c r="X30" s="60">
        <v>2991.6741000000002</v>
      </c>
      <c r="Y30" s="60">
        <f>IFERROR(X30/W30,0)</f>
        <v>0.19685951832598542</v>
      </c>
      <c r="Z30" s="27">
        <f t="shared" si="16"/>
        <v>447.71</v>
      </c>
      <c r="AA30" s="15">
        <f>W30*Y30*Z30</f>
        <v>1339402.4113110001</v>
      </c>
      <c r="AC30" s="26">
        <v>0</v>
      </c>
      <c r="AD30" s="60">
        <v>0</v>
      </c>
      <c r="AE30" s="60">
        <f>IFERROR(AD30/AC30,0)</f>
        <v>0</v>
      </c>
      <c r="AF30" s="27">
        <f t="shared" si="17"/>
        <v>286.54000000000002</v>
      </c>
      <c r="AG30" s="15">
        <f>AC30*AE30*AF30</f>
        <v>0</v>
      </c>
      <c r="AI30" s="26">
        <v>0</v>
      </c>
      <c r="AJ30" s="60">
        <v>0</v>
      </c>
      <c r="AK30" s="60">
        <f>IFERROR(AJ30/AI30,0)</f>
        <v>0</v>
      </c>
      <c r="AL30" s="27">
        <f t="shared" si="18"/>
        <v>346.23</v>
      </c>
      <c r="AM30" s="15">
        <f>AI30*AK30*AL30</f>
        <v>0</v>
      </c>
      <c r="AO30" s="15">
        <f>AM30+AG30+AA30+U30+O30+I30</f>
        <v>1675587.4741480001</v>
      </c>
      <c r="AP30" s="15">
        <f t="shared" si="19"/>
        <v>558529.15804933337</v>
      </c>
    </row>
    <row r="31" spans="1:42" x14ac:dyDescent="0.25">
      <c r="A31">
        <v>140275</v>
      </c>
      <c r="B31" s="24">
        <v>19034</v>
      </c>
      <c r="C31" s="25" t="s">
        <v>202</v>
      </c>
      <c r="D31" t="s">
        <v>180</v>
      </c>
      <c r="E31" s="26">
        <v>174</v>
      </c>
      <c r="F31" s="60">
        <v>154.89439999999999</v>
      </c>
      <c r="G31" s="60">
        <f t="shared" si="0"/>
        <v>0.8901977011494252</v>
      </c>
      <c r="H31" s="27">
        <f t="shared" si="13"/>
        <v>2179.13</v>
      </c>
      <c r="I31" s="28">
        <f t="shared" si="1"/>
        <v>337535.033872</v>
      </c>
      <c r="K31" s="26">
        <v>0</v>
      </c>
      <c r="L31" s="60">
        <v>0</v>
      </c>
      <c r="M31" s="60">
        <f t="shared" si="2"/>
        <v>0</v>
      </c>
      <c r="N31" s="27">
        <f t="shared" si="14"/>
        <v>199.23</v>
      </c>
      <c r="O31" s="28">
        <f t="shared" si="3"/>
        <v>0</v>
      </c>
      <c r="Q31" s="26">
        <v>0</v>
      </c>
      <c r="R31" s="60">
        <v>0</v>
      </c>
      <c r="S31" s="60">
        <f t="shared" si="4"/>
        <v>0</v>
      </c>
      <c r="T31" s="27">
        <f t="shared" si="15"/>
        <v>99.62</v>
      </c>
      <c r="U31" s="28">
        <f t="shared" si="5"/>
        <v>0</v>
      </c>
      <c r="W31" s="26">
        <v>12292</v>
      </c>
      <c r="X31" s="60">
        <v>2491.5167999999994</v>
      </c>
      <c r="Y31" s="60">
        <f t="shared" si="6"/>
        <v>0.2026941750732183</v>
      </c>
      <c r="Z31" s="27">
        <f t="shared" si="16"/>
        <v>447.71</v>
      </c>
      <c r="AA31" s="15">
        <f t="shared" si="7"/>
        <v>1115476.9865279996</v>
      </c>
      <c r="AC31" s="26">
        <v>0</v>
      </c>
      <c r="AD31" s="60">
        <v>0</v>
      </c>
      <c r="AE31" s="60">
        <f t="shared" si="8"/>
        <v>0</v>
      </c>
      <c r="AF31" s="27">
        <f t="shared" si="17"/>
        <v>286.54000000000002</v>
      </c>
      <c r="AG31" s="15">
        <f t="shared" si="9"/>
        <v>0</v>
      </c>
      <c r="AI31" s="26">
        <v>0</v>
      </c>
      <c r="AJ31" s="60">
        <v>0</v>
      </c>
      <c r="AK31" s="60">
        <f t="shared" si="10"/>
        <v>0</v>
      </c>
      <c r="AL31" s="27">
        <f t="shared" si="18"/>
        <v>346.23</v>
      </c>
      <c r="AM31" s="15">
        <f t="shared" si="11"/>
        <v>0</v>
      </c>
      <c r="AO31" s="15">
        <f t="shared" si="12"/>
        <v>1453012.0203999996</v>
      </c>
      <c r="AP31" s="15">
        <f t="shared" si="19"/>
        <v>484337.34013333317</v>
      </c>
    </row>
    <row r="32" spans="1:42" x14ac:dyDescent="0.25">
      <c r="A32">
        <v>140046</v>
      </c>
      <c r="B32" s="24">
        <v>13014</v>
      </c>
      <c r="C32" s="25" t="s">
        <v>203</v>
      </c>
      <c r="D32" t="s">
        <v>180</v>
      </c>
      <c r="E32" s="26">
        <v>539</v>
      </c>
      <c r="F32" s="60">
        <v>537.92340000000002</v>
      </c>
      <c r="G32" s="60">
        <f t="shared" si="0"/>
        <v>0.99800259740259745</v>
      </c>
      <c r="H32" s="27">
        <f t="shared" si="13"/>
        <v>2179.13</v>
      </c>
      <c r="I32" s="28">
        <f t="shared" si="1"/>
        <v>1172205.0186420002</v>
      </c>
      <c r="K32" s="26">
        <v>0</v>
      </c>
      <c r="L32" s="60">
        <v>0</v>
      </c>
      <c r="M32" s="60">
        <f t="shared" si="2"/>
        <v>0</v>
      </c>
      <c r="N32" s="27">
        <f t="shared" si="14"/>
        <v>199.23</v>
      </c>
      <c r="O32" s="28">
        <f t="shared" si="3"/>
        <v>0</v>
      </c>
      <c r="Q32" s="26">
        <v>2</v>
      </c>
      <c r="R32" s="60">
        <v>2.1232000000000002</v>
      </c>
      <c r="S32" s="60">
        <f t="shared" si="4"/>
        <v>1.0616000000000001</v>
      </c>
      <c r="T32" s="27">
        <f t="shared" si="15"/>
        <v>99.62</v>
      </c>
      <c r="U32" s="28">
        <f t="shared" si="5"/>
        <v>211.51318400000002</v>
      </c>
      <c r="W32" s="26">
        <v>17438</v>
      </c>
      <c r="X32" s="60">
        <v>4123.9786999999997</v>
      </c>
      <c r="Y32" s="60">
        <f t="shared" si="6"/>
        <v>0.23649378942539281</v>
      </c>
      <c r="Z32" s="27">
        <f t="shared" si="16"/>
        <v>447.71</v>
      </c>
      <c r="AA32" s="15">
        <f t="shared" si="7"/>
        <v>1846346.5037769997</v>
      </c>
      <c r="AC32" s="26">
        <v>0</v>
      </c>
      <c r="AD32" s="60">
        <v>0</v>
      </c>
      <c r="AE32" s="60">
        <f t="shared" si="8"/>
        <v>0</v>
      </c>
      <c r="AF32" s="27">
        <f t="shared" si="17"/>
        <v>286.54000000000002</v>
      </c>
      <c r="AG32" s="15">
        <f t="shared" si="9"/>
        <v>0</v>
      </c>
      <c r="AI32" s="26">
        <v>0</v>
      </c>
      <c r="AJ32" s="60">
        <v>0</v>
      </c>
      <c r="AK32" s="60">
        <f t="shared" si="10"/>
        <v>0</v>
      </c>
      <c r="AL32" s="27">
        <f t="shared" si="18"/>
        <v>346.23</v>
      </c>
      <c r="AM32" s="15">
        <f t="shared" si="11"/>
        <v>0</v>
      </c>
      <c r="AO32" s="15">
        <f t="shared" si="12"/>
        <v>3018763.0356029999</v>
      </c>
      <c r="AP32" s="15">
        <f t="shared" si="19"/>
        <v>1006254.345201</v>
      </c>
    </row>
    <row r="33" spans="1:42" x14ac:dyDescent="0.25">
      <c r="A33">
        <v>140008</v>
      </c>
      <c r="B33" s="24">
        <v>13026</v>
      </c>
      <c r="C33" s="25" t="s">
        <v>204</v>
      </c>
      <c r="D33" t="s">
        <v>180</v>
      </c>
      <c r="E33" s="26">
        <v>148</v>
      </c>
      <c r="F33" s="60">
        <v>342.02590000000004</v>
      </c>
      <c r="G33" s="60">
        <f t="shared" si="0"/>
        <v>2.310985810810811</v>
      </c>
      <c r="H33" s="27">
        <f t="shared" si="13"/>
        <v>2179.13</v>
      </c>
      <c r="I33" s="28">
        <f t="shared" si="1"/>
        <v>745318.89946700016</v>
      </c>
      <c r="K33" s="26">
        <v>0</v>
      </c>
      <c r="L33" s="60">
        <v>0</v>
      </c>
      <c r="M33" s="60">
        <f t="shared" si="2"/>
        <v>0</v>
      </c>
      <c r="N33" s="27">
        <f t="shared" si="14"/>
        <v>199.23</v>
      </c>
      <c r="O33" s="28">
        <f t="shared" si="3"/>
        <v>0</v>
      </c>
      <c r="Q33" s="26">
        <v>6</v>
      </c>
      <c r="R33" s="60">
        <v>7.8699999999999992</v>
      </c>
      <c r="S33" s="60">
        <f t="shared" si="4"/>
        <v>1.3116666666666665</v>
      </c>
      <c r="T33" s="27">
        <f t="shared" si="15"/>
        <v>99.62</v>
      </c>
      <c r="U33" s="28">
        <f t="shared" si="5"/>
        <v>784.00939999999991</v>
      </c>
      <c r="W33" s="26">
        <v>11683</v>
      </c>
      <c r="X33" s="60">
        <v>3208.0939000000003</v>
      </c>
      <c r="Y33" s="60">
        <f t="shared" si="6"/>
        <v>0.27459504408114355</v>
      </c>
      <c r="Z33" s="27">
        <f t="shared" si="16"/>
        <v>447.71</v>
      </c>
      <c r="AA33" s="15">
        <f t="shared" si="7"/>
        <v>1436295.719969</v>
      </c>
      <c r="AC33" s="26">
        <v>0</v>
      </c>
      <c r="AD33" s="60">
        <v>0</v>
      </c>
      <c r="AE33" s="60">
        <f t="shared" si="8"/>
        <v>0</v>
      </c>
      <c r="AF33" s="27">
        <f t="shared" si="17"/>
        <v>286.54000000000002</v>
      </c>
      <c r="AG33" s="15">
        <f t="shared" si="9"/>
        <v>0</v>
      </c>
      <c r="AI33" s="26">
        <v>0</v>
      </c>
      <c r="AJ33" s="60">
        <v>0</v>
      </c>
      <c r="AK33" s="60">
        <f t="shared" si="10"/>
        <v>0</v>
      </c>
      <c r="AL33" s="27">
        <f t="shared" si="18"/>
        <v>346.23</v>
      </c>
      <c r="AM33" s="15">
        <f t="shared" si="11"/>
        <v>0</v>
      </c>
      <c r="AO33" s="15">
        <f t="shared" si="12"/>
        <v>2182398.6288360003</v>
      </c>
      <c r="AP33" s="15">
        <f t="shared" si="19"/>
        <v>727466.20961200015</v>
      </c>
    </row>
    <row r="34" spans="1:42" x14ac:dyDescent="0.25">
      <c r="A34">
        <v>140011</v>
      </c>
      <c r="B34" s="24">
        <v>8008</v>
      </c>
      <c r="C34" s="25" t="s">
        <v>205</v>
      </c>
      <c r="D34" t="s">
        <v>180</v>
      </c>
      <c r="E34" s="26">
        <v>158</v>
      </c>
      <c r="F34" s="60">
        <v>294.30399999999997</v>
      </c>
      <c r="G34" s="60">
        <f t="shared" si="0"/>
        <v>1.8626835443037972</v>
      </c>
      <c r="H34" s="27">
        <f t="shared" si="13"/>
        <v>2179.13</v>
      </c>
      <c r="I34" s="28">
        <f t="shared" si="1"/>
        <v>641326.67551999993</v>
      </c>
      <c r="K34" s="26">
        <v>2</v>
      </c>
      <c r="L34" s="60">
        <v>1.7492000000000001</v>
      </c>
      <c r="M34" s="60">
        <f t="shared" si="2"/>
        <v>0.87460000000000004</v>
      </c>
      <c r="N34" s="27">
        <f t="shared" si="14"/>
        <v>199.23</v>
      </c>
      <c r="O34" s="28">
        <f t="shared" si="3"/>
        <v>348.49311599999999</v>
      </c>
      <c r="Q34" s="26">
        <v>9</v>
      </c>
      <c r="R34" s="60">
        <v>16.754999999999999</v>
      </c>
      <c r="S34" s="60">
        <f t="shared" si="4"/>
        <v>1.8616666666666666</v>
      </c>
      <c r="T34" s="27">
        <f t="shared" si="15"/>
        <v>99.62</v>
      </c>
      <c r="U34" s="28">
        <f t="shared" si="5"/>
        <v>1669.1331</v>
      </c>
      <c r="W34" s="26">
        <v>34581</v>
      </c>
      <c r="X34" s="60">
        <v>7596.8865000000005</v>
      </c>
      <c r="Y34" s="60">
        <f t="shared" si="6"/>
        <v>0.21968382927040861</v>
      </c>
      <c r="Z34" s="27">
        <f t="shared" si="16"/>
        <v>447.71</v>
      </c>
      <c r="AA34" s="15">
        <f t="shared" si="7"/>
        <v>3401202.0549150002</v>
      </c>
      <c r="AC34" s="26">
        <v>0</v>
      </c>
      <c r="AD34" s="60">
        <v>0</v>
      </c>
      <c r="AE34" s="60">
        <f t="shared" si="8"/>
        <v>0</v>
      </c>
      <c r="AF34" s="27">
        <f t="shared" si="17"/>
        <v>286.54000000000002</v>
      </c>
      <c r="AG34" s="15">
        <f t="shared" si="9"/>
        <v>0</v>
      </c>
      <c r="AI34" s="26">
        <v>0</v>
      </c>
      <c r="AJ34" s="60">
        <v>0</v>
      </c>
      <c r="AK34" s="60">
        <f t="shared" si="10"/>
        <v>0</v>
      </c>
      <c r="AL34" s="27">
        <f t="shared" si="18"/>
        <v>346.23</v>
      </c>
      <c r="AM34" s="15">
        <f t="shared" si="11"/>
        <v>0</v>
      </c>
      <c r="AO34" s="15">
        <f t="shared" si="12"/>
        <v>4044546.3566510007</v>
      </c>
      <c r="AP34" s="15">
        <f t="shared" si="19"/>
        <v>1348182.1188836668</v>
      </c>
    </row>
    <row r="35" spans="1:42" x14ac:dyDescent="0.25">
      <c r="B35" s="24">
        <v>7008</v>
      </c>
      <c r="C35" s="25" t="s">
        <v>206</v>
      </c>
      <c r="D35" t="s">
        <v>180</v>
      </c>
      <c r="E35" s="26">
        <v>6</v>
      </c>
      <c r="F35" s="60">
        <v>8.0907</v>
      </c>
      <c r="G35" s="60">
        <f>F35/E35</f>
        <v>1.3484499999999999</v>
      </c>
      <c r="H35" s="27">
        <f t="shared" si="13"/>
        <v>2179.13</v>
      </c>
      <c r="I35" s="28">
        <f>E35*G35*H35</f>
        <v>17630.687091</v>
      </c>
      <c r="K35" s="26">
        <v>0</v>
      </c>
      <c r="L35" s="60">
        <v>0</v>
      </c>
      <c r="M35" s="60">
        <f>IFERROR(L35/K35,0)</f>
        <v>0</v>
      </c>
      <c r="N35" s="27">
        <f t="shared" si="14"/>
        <v>199.23</v>
      </c>
      <c r="O35" s="28">
        <f>K35*M35*N35</f>
        <v>0</v>
      </c>
      <c r="Q35" s="26">
        <v>0</v>
      </c>
      <c r="R35" s="60">
        <v>0</v>
      </c>
      <c r="S35" s="60">
        <f>IFERROR(R35/Q35,0)</f>
        <v>0</v>
      </c>
      <c r="T35" s="27">
        <f t="shared" si="15"/>
        <v>99.62</v>
      </c>
      <c r="U35" s="28">
        <f>Q35*S35*T35</f>
        <v>0</v>
      </c>
      <c r="W35" s="26">
        <v>2336</v>
      </c>
      <c r="X35" s="60">
        <v>443.93530000000004</v>
      </c>
      <c r="Y35" s="60">
        <f>IFERROR(X35/W35,0)</f>
        <v>0.19004079623287673</v>
      </c>
      <c r="Z35" s="27">
        <f t="shared" si="16"/>
        <v>447.71</v>
      </c>
      <c r="AA35" s="15">
        <f>W35*Y35*Z35</f>
        <v>198754.27316300001</v>
      </c>
      <c r="AC35" s="26">
        <v>0</v>
      </c>
      <c r="AD35" s="60">
        <v>0</v>
      </c>
      <c r="AE35" s="60">
        <f>IFERROR(AD35/AC35,0)</f>
        <v>0</v>
      </c>
      <c r="AF35" s="27">
        <f t="shared" si="17"/>
        <v>286.54000000000002</v>
      </c>
      <c r="AG35" s="15">
        <f>AC35*AE35*AF35</f>
        <v>0</v>
      </c>
      <c r="AI35" s="26">
        <v>0</v>
      </c>
      <c r="AJ35" s="60">
        <v>0</v>
      </c>
      <c r="AK35" s="60">
        <f>IFERROR(AJ35/AI35,0)</f>
        <v>0</v>
      </c>
      <c r="AL35" s="27">
        <f t="shared" si="18"/>
        <v>346.23</v>
      </c>
      <c r="AM35" s="15">
        <f>AI35*AK35*AL35</f>
        <v>0</v>
      </c>
      <c r="AO35" s="15">
        <f>AM35+AG35+AA35+U35+O35+I35</f>
        <v>216384.96025400001</v>
      </c>
      <c r="AP35" s="15">
        <f t="shared" si="19"/>
        <v>72128.320084666673</v>
      </c>
    </row>
    <row r="36" spans="1:42" x14ac:dyDescent="0.25">
      <c r="B36" s="24">
        <v>4005</v>
      </c>
      <c r="C36" s="25" t="s">
        <v>207</v>
      </c>
      <c r="D36" t="s">
        <v>180</v>
      </c>
      <c r="E36" s="26">
        <v>293</v>
      </c>
      <c r="F36" s="60">
        <v>290.09589999999997</v>
      </c>
      <c r="G36" s="60">
        <f>F36/E36</f>
        <v>0.99008839590443676</v>
      </c>
      <c r="H36" s="27">
        <f t="shared" si="13"/>
        <v>2179.13</v>
      </c>
      <c r="I36" s="28">
        <f>E36*G36*H36</f>
        <v>632156.67856699997</v>
      </c>
      <c r="K36" s="26">
        <v>117</v>
      </c>
      <c r="L36" s="60">
        <v>88.956100000000035</v>
      </c>
      <c r="M36" s="60">
        <f>IFERROR(L36/K36,0)</f>
        <v>0.76030854700854733</v>
      </c>
      <c r="N36" s="27">
        <f t="shared" si="14"/>
        <v>199.23</v>
      </c>
      <c r="O36" s="28">
        <f>K36*M36*N36</f>
        <v>17722.723803000004</v>
      </c>
      <c r="Q36" s="26">
        <v>3</v>
      </c>
      <c r="R36" s="60">
        <v>6.1707999999999998</v>
      </c>
      <c r="S36" s="60">
        <f>IFERROR(R36/Q36,0)</f>
        <v>2.0569333333333333</v>
      </c>
      <c r="T36" s="27">
        <f t="shared" si="15"/>
        <v>99.62</v>
      </c>
      <c r="U36" s="28">
        <f>Q36*S36*T36</f>
        <v>614.735096</v>
      </c>
      <c r="W36" s="26">
        <v>18195</v>
      </c>
      <c r="X36" s="60">
        <v>3916.5691999999999</v>
      </c>
      <c r="Y36" s="60">
        <f>IFERROR(X36/W36,0)</f>
        <v>0.21525524594668866</v>
      </c>
      <c r="Z36" s="27">
        <f t="shared" si="16"/>
        <v>447.71</v>
      </c>
      <c r="AA36" s="15">
        <f>W36*Y36*Z36</f>
        <v>1753487.1965319999</v>
      </c>
      <c r="AC36" s="26">
        <v>0</v>
      </c>
      <c r="AD36" s="60">
        <v>0</v>
      </c>
      <c r="AE36" s="60">
        <f>IFERROR(AD36/AC36,0)</f>
        <v>0</v>
      </c>
      <c r="AF36" s="27">
        <f t="shared" si="17"/>
        <v>286.54000000000002</v>
      </c>
      <c r="AG36" s="15">
        <f>AC36*AE36*AF36</f>
        <v>0</v>
      </c>
      <c r="AI36" s="26">
        <v>0</v>
      </c>
      <c r="AJ36" s="60">
        <v>0</v>
      </c>
      <c r="AK36" s="60">
        <f>IFERROR(AJ36/AI36,0)</f>
        <v>0</v>
      </c>
      <c r="AL36" s="27">
        <f t="shared" si="18"/>
        <v>346.23</v>
      </c>
      <c r="AM36" s="15">
        <f>AI36*AK36*AL36</f>
        <v>0</v>
      </c>
      <c r="AO36" s="15">
        <f>AM36+AG36+AA36+U36+O36+I36</f>
        <v>2403981.3339979998</v>
      </c>
      <c r="AP36" s="15">
        <f t="shared" si="19"/>
        <v>801327.11133266659</v>
      </c>
    </row>
    <row r="37" spans="1:42" x14ac:dyDescent="0.25">
      <c r="A37">
        <v>140032</v>
      </c>
      <c r="B37" s="24">
        <v>5003</v>
      </c>
      <c r="C37" s="25" t="s">
        <v>208</v>
      </c>
      <c r="D37" t="s">
        <v>180</v>
      </c>
      <c r="E37" s="26">
        <v>155</v>
      </c>
      <c r="F37" s="60">
        <v>93.225499999999997</v>
      </c>
      <c r="G37" s="60">
        <f t="shared" si="0"/>
        <v>0.60145483870967742</v>
      </c>
      <c r="H37" s="27">
        <f t="shared" si="13"/>
        <v>2179.13</v>
      </c>
      <c r="I37" s="28">
        <f t="shared" si="1"/>
        <v>203150.48381500001</v>
      </c>
      <c r="K37" s="26">
        <v>0</v>
      </c>
      <c r="L37" s="60">
        <v>0</v>
      </c>
      <c r="M37" s="60">
        <f t="shared" si="2"/>
        <v>0</v>
      </c>
      <c r="N37" s="27">
        <f t="shared" si="14"/>
        <v>199.23</v>
      </c>
      <c r="O37" s="28">
        <f t="shared" si="3"/>
        <v>0</v>
      </c>
      <c r="Q37" s="26">
        <v>0</v>
      </c>
      <c r="R37" s="60">
        <v>0</v>
      </c>
      <c r="S37" s="60">
        <f t="shared" si="4"/>
        <v>0</v>
      </c>
      <c r="T37" s="27">
        <f t="shared" si="15"/>
        <v>99.62</v>
      </c>
      <c r="U37" s="28">
        <f t="shared" si="5"/>
        <v>0</v>
      </c>
      <c r="W37" s="26">
        <v>11058</v>
      </c>
      <c r="X37" s="60">
        <v>3059.8839999999996</v>
      </c>
      <c r="Y37" s="60">
        <f t="shared" si="6"/>
        <v>0.27671224452884785</v>
      </c>
      <c r="Z37" s="27">
        <f t="shared" si="16"/>
        <v>447.71</v>
      </c>
      <c r="AA37" s="15">
        <f t="shared" si="7"/>
        <v>1369940.6656399998</v>
      </c>
      <c r="AC37" s="26">
        <v>0</v>
      </c>
      <c r="AD37" s="60">
        <v>0</v>
      </c>
      <c r="AE37" s="60">
        <f t="shared" si="8"/>
        <v>0</v>
      </c>
      <c r="AF37" s="27">
        <f t="shared" si="17"/>
        <v>286.54000000000002</v>
      </c>
      <c r="AG37" s="15">
        <f t="shared" si="9"/>
        <v>0</v>
      </c>
      <c r="AI37" s="26">
        <v>0</v>
      </c>
      <c r="AJ37" s="60">
        <v>0</v>
      </c>
      <c r="AK37" s="60">
        <f t="shared" si="10"/>
        <v>0</v>
      </c>
      <c r="AL37" s="27">
        <f t="shared" si="18"/>
        <v>346.23</v>
      </c>
      <c r="AM37" s="15">
        <f t="shared" si="11"/>
        <v>0</v>
      </c>
      <c r="AO37" s="15">
        <f t="shared" si="12"/>
        <v>1573091.1494549997</v>
      </c>
      <c r="AP37" s="15">
        <f t="shared" si="19"/>
        <v>524363.71648499987</v>
      </c>
    </row>
    <row r="38" spans="1:42" x14ac:dyDescent="0.25">
      <c r="A38">
        <v>140187</v>
      </c>
      <c r="B38" s="24">
        <v>2002</v>
      </c>
      <c r="C38" s="25" t="s">
        <v>209</v>
      </c>
      <c r="D38" t="s">
        <v>180</v>
      </c>
      <c r="E38" s="26">
        <v>347</v>
      </c>
      <c r="F38" s="60">
        <v>410.05169999999998</v>
      </c>
      <c r="G38" s="60">
        <f t="shared" si="0"/>
        <v>1.1817051873198847</v>
      </c>
      <c r="H38" s="27">
        <f t="shared" si="13"/>
        <v>2179.13</v>
      </c>
      <c r="I38" s="28">
        <f t="shared" si="1"/>
        <v>893555.96102100005</v>
      </c>
      <c r="K38" s="26">
        <v>0</v>
      </c>
      <c r="L38" s="60">
        <v>0</v>
      </c>
      <c r="M38" s="60">
        <f t="shared" si="2"/>
        <v>0</v>
      </c>
      <c r="N38" s="27">
        <f t="shared" si="14"/>
        <v>199.23</v>
      </c>
      <c r="O38" s="28">
        <f t="shared" si="3"/>
        <v>0</v>
      </c>
      <c r="Q38" s="26">
        <v>0</v>
      </c>
      <c r="R38" s="60">
        <v>0</v>
      </c>
      <c r="S38" s="60">
        <f t="shared" si="4"/>
        <v>0</v>
      </c>
      <c r="T38" s="27">
        <f t="shared" si="15"/>
        <v>99.62</v>
      </c>
      <c r="U38" s="28">
        <f t="shared" si="5"/>
        <v>0</v>
      </c>
      <c r="W38" s="26">
        <v>11814</v>
      </c>
      <c r="X38" s="60">
        <v>3529.4982</v>
      </c>
      <c r="Y38" s="60">
        <f t="shared" si="6"/>
        <v>0.29875556119857793</v>
      </c>
      <c r="Z38" s="27">
        <f t="shared" si="16"/>
        <v>447.71</v>
      </c>
      <c r="AA38" s="15">
        <f t="shared" si="7"/>
        <v>1580191.6391219997</v>
      </c>
      <c r="AC38" s="26">
        <v>0</v>
      </c>
      <c r="AD38" s="60">
        <v>0</v>
      </c>
      <c r="AE38" s="60">
        <f t="shared" si="8"/>
        <v>0</v>
      </c>
      <c r="AF38" s="27">
        <f t="shared" si="17"/>
        <v>286.54000000000002</v>
      </c>
      <c r="AG38" s="15">
        <f t="shared" si="9"/>
        <v>0</v>
      </c>
      <c r="AI38" s="26">
        <v>279</v>
      </c>
      <c r="AJ38" s="60">
        <v>151.88729999999998</v>
      </c>
      <c r="AK38" s="60">
        <f t="shared" si="10"/>
        <v>0.54439892473118268</v>
      </c>
      <c r="AL38" s="27">
        <f t="shared" si="18"/>
        <v>346.23</v>
      </c>
      <c r="AM38" s="15">
        <f t="shared" si="11"/>
        <v>52587.939878999983</v>
      </c>
      <c r="AO38" s="15">
        <f t="shared" si="12"/>
        <v>2526335.5400219997</v>
      </c>
      <c r="AP38" s="15">
        <f t="shared" si="19"/>
        <v>842111.84667399991</v>
      </c>
    </row>
    <row r="39" spans="1:42" x14ac:dyDescent="0.25">
      <c r="A39">
        <v>140145</v>
      </c>
      <c r="B39" s="24">
        <v>2010</v>
      </c>
      <c r="C39" s="25" t="s">
        <v>84</v>
      </c>
      <c r="D39" t="s">
        <v>180</v>
      </c>
      <c r="E39" s="26">
        <v>69</v>
      </c>
      <c r="F39" s="60">
        <v>30.060999999999996</v>
      </c>
      <c r="G39" s="60">
        <f t="shared" si="0"/>
        <v>0.43566666666666659</v>
      </c>
      <c r="H39" s="27">
        <f t="shared" si="13"/>
        <v>2179.13</v>
      </c>
      <c r="I39" s="28">
        <f t="shared" si="1"/>
        <v>65506.826929999996</v>
      </c>
      <c r="K39" s="26">
        <v>0</v>
      </c>
      <c r="L39" s="60">
        <v>0</v>
      </c>
      <c r="M39" s="60">
        <f t="shared" si="2"/>
        <v>0</v>
      </c>
      <c r="N39" s="27">
        <f t="shared" si="14"/>
        <v>199.23</v>
      </c>
      <c r="O39" s="28">
        <f t="shared" si="3"/>
        <v>0</v>
      </c>
      <c r="Q39" s="26">
        <v>0</v>
      </c>
      <c r="R39" s="60">
        <v>0</v>
      </c>
      <c r="S39" s="60">
        <f t="shared" si="4"/>
        <v>0</v>
      </c>
      <c r="T39" s="27">
        <f t="shared" si="15"/>
        <v>99.62</v>
      </c>
      <c r="U39" s="28">
        <f t="shared" si="5"/>
        <v>0</v>
      </c>
      <c r="W39" s="26">
        <v>3238</v>
      </c>
      <c r="X39" s="60">
        <v>657.86609999999985</v>
      </c>
      <c r="Y39" s="60">
        <f t="shared" si="6"/>
        <v>0.20317050648548482</v>
      </c>
      <c r="Z39" s="27">
        <f t="shared" si="16"/>
        <v>447.71</v>
      </c>
      <c r="AA39" s="15">
        <f t="shared" si="7"/>
        <v>294533.23163099994</v>
      </c>
      <c r="AC39" s="26">
        <v>0</v>
      </c>
      <c r="AD39" s="60">
        <v>0</v>
      </c>
      <c r="AE39" s="60">
        <f t="shared" si="8"/>
        <v>0</v>
      </c>
      <c r="AF39" s="27">
        <f t="shared" si="17"/>
        <v>286.54000000000002</v>
      </c>
      <c r="AG39" s="15">
        <f t="shared" si="9"/>
        <v>0</v>
      </c>
      <c r="AI39" s="26">
        <v>0</v>
      </c>
      <c r="AJ39" s="60">
        <v>0</v>
      </c>
      <c r="AK39" s="60">
        <f t="shared" si="10"/>
        <v>0</v>
      </c>
      <c r="AL39" s="27">
        <f t="shared" si="18"/>
        <v>346.23</v>
      </c>
      <c r="AM39" s="15">
        <f t="shared" si="11"/>
        <v>0</v>
      </c>
      <c r="AO39" s="15">
        <f t="shared" si="12"/>
        <v>360040.05856099993</v>
      </c>
      <c r="AP39" s="15">
        <f t="shared" si="19"/>
        <v>120013.35285366664</v>
      </c>
    </row>
    <row r="40" spans="1:42" x14ac:dyDescent="0.25">
      <c r="A40">
        <v>140234</v>
      </c>
      <c r="B40" s="24">
        <v>16033</v>
      </c>
      <c r="C40" s="25" t="s">
        <v>210</v>
      </c>
      <c r="D40" t="s">
        <v>180</v>
      </c>
      <c r="E40" s="26">
        <v>108</v>
      </c>
      <c r="F40" s="60">
        <v>83.538700000000006</v>
      </c>
      <c r="G40" s="60">
        <f t="shared" si="0"/>
        <v>0.77350648148148149</v>
      </c>
      <c r="H40" s="27">
        <f t="shared" si="13"/>
        <v>2179.13</v>
      </c>
      <c r="I40" s="28">
        <f t="shared" si="1"/>
        <v>182041.68733100002</v>
      </c>
      <c r="K40" s="26">
        <v>0</v>
      </c>
      <c r="L40" s="60">
        <v>0</v>
      </c>
      <c r="M40" s="60">
        <f t="shared" si="2"/>
        <v>0</v>
      </c>
      <c r="N40" s="27">
        <f t="shared" si="14"/>
        <v>199.23</v>
      </c>
      <c r="O40" s="28">
        <f t="shared" si="3"/>
        <v>0</v>
      </c>
      <c r="Q40" s="26">
        <v>0</v>
      </c>
      <c r="R40" s="60">
        <v>0</v>
      </c>
      <c r="S40" s="60">
        <f t="shared" si="4"/>
        <v>0</v>
      </c>
      <c r="T40" s="27">
        <f t="shared" si="15"/>
        <v>99.62</v>
      </c>
      <c r="U40" s="28">
        <f t="shared" si="5"/>
        <v>0</v>
      </c>
      <c r="W40" s="26">
        <v>7323</v>
      </c>
      <c r="X40" s="60">
        <v>1720.4906000000001</v>
      </c>
      <c r="Y40" s="60">
        <f t="shared" si="6"/>
        <v>0.23494341117028542</v>
      </c>
      <c r="Z40" s="27">
        <f t="shared" si="16"/>
        <v>447.71</v>
      </c>
      <c r="AA40" s="15">
        <f t="shared" si="7"/>
        <v>770280.84652599995</v>
      </c>
      <c r="AC40" s="26">
        <v>0</v>
      </c>
      <c r="AD40" s="60">
        <v>0</v>
      </c>
      <c r="AE40" s="60">
        <f t="shared" si="8"/>
        <v>0</v>
      </c>
      <c r="AF40" s="27">
        <f t="shared" si="17"/>
        <v>286.54000000000002</v>
      </c>
      <c r="AG40" s="15">
        <f t="shared" si="9"/>
        <v>0</v>
      </c>
      <c r="AI40" s="26">
        <v>0</v>
      </c>
      <c r="AJ40" s="60">
        <v>0</v>
      </c>
      <c r="AK40" s="60">
        <f t="shared" si="10"/>
        <v>0</v>
      </c>
      <c r="AL40" s="27">
        <f t="shared" si="18"/>
        <v>346.23</v>
      </c>
      <c r="AM40" s="15">
        <f t="shared" si="11"/>
        <v>0</v>
      </c>
      <c r="AO40" s="15">
        <f t="shared" si="12"/>
        <v>952322.53385699994</v>
      </c>
      <c r="AP40" s="15">
        <f t="shared" si="19"/>
        <v>317440.84461899998</v>
      </c>
    </row>
    <row r="41" spans="1:42" x14ac:dyDescent="0.25">
      <c r="A41">
        <v>140059</v>
      </c>
      <c r="B41" s="24">
        <v>10005</v>
      </c>
      <c r="C41" s="25" t="s">
        <v>211</v>
      </c>
      <c r="D41" t="s">
        <v>180</v>
      </c>
      <c r="E41" s="26">
        <v>13</v>
      </c>
      <c r="F41" s="60">
        <v>23.673200000000001</v>
      </c>
      <c r="G41" s="60">
        <f t="shared" si="0"/>
        <v>1.8210153846153847</v>
      </c>
      <c r="H41" s="27">
        <f t="shared" si="13"/>
        <v>2179.13</v>
      </c>
      <c r="I41" s="28">
        <f t="shared" si="1"/>
        <v>51586.980316000008</v>
      </c>
      <c r="K41" s="26">
        <v>0</v>
      </c>
      <c r="L41" s="60">
        <v>0</v>
      </c>
      <c r="M41" s="60">
        <f t="shared" si="2"/>
        <v>0</v>
      </c>
      <c r="N41" s="27">
        <f t="shared" si="14"/>
        <v>199.23</v>
      </c>
      <c r="O41" s="28">
        <f t="shared" si="3"/>
        <v>0</v>
      </c>
      <c r="Q41" s="26">
        <v>0</v>
      </c>
      <c r="R41" s="60">
        <v>0</v>
      </c>
      <c r="S41" s="60">
        <f t="shared" si="4"/>
        <v>0</v>
      </c>
      <c r="T41" s="27">
        <f t="shared" si="15"/>
        <v>99.62</v>
      </c>
      <c r="U41" s="28">
        <f t="shared" si="5"/>
        <v>0</v>
      </c>
      <c r="W41" s="26">
        <v>6122</v>
      </c>
      <c r="X41" s="60">
        <v>1204.8905</v>
      </c>
      <c r="Y41" s="60">
        <f t="shared" si="6"/>
        <v>0.19681321463573995</v>
      </c>
      <c r="Z41" s="27">
        <f t="shared" si="16"/>
        <v>447.71</v>
      </c>
      <c r="AA41" s="15">
        <f t="shared" si="7"/>
        <v>539441.52575499995</v>
      </c>
      <c r="AC41" s="26">
        <v>0</v>
      </c>
      <c r="AD41" s="60">
        <v>0</v>
      </c>
      <c r="AE41" s="60">
        <f t="shared" si="8"/>
        <v>0</v>
      </c>
      <c r="AF41" s="27">
        <f t="shared" si="17"/>
        <v>286.54000000000002</v>
      </c>
      <c r="AG41" s="15">
        <f t="shared" si="9"/>
        <v>0</v>
      </c>
      <c r="AI41" s="26">
        <v>0</v>
      </c>
      <c r="AJ41" s="60">
        <v>0</v>
      </c>
      <c r="AK41" s="60">
        <f t="shared" si="10"/>
        <v>0</v>
      </c>
      <c r="AL41" s="27">
        <f t="shared" si="18"/>
        <v>346.23</v>
      </c>
      <c r="AM41" s="15">
        <f t="shared" si="11"/>
        <v>0</v>
      </c>
      <c r="AO41" s="15">
        <f t="shared" si="12"/>
        <v>591028.50607100001</v>
      </c>
      <c r="AP41" s="15">
        <f t="shared" si="19"/>
        <v>197009.50202366666</v>
      </c>
    </row>
    <row r="42" spans="1:42" x14ac:dyDescent="0.25">
      <c r="A42">
        <v>140012</v>
      </c>
      <c r="B42" s="24">
        <v>4008</v>
      </c>
      <c r="C42" s="25" t="s">
        <v>212</v>
      </c>
      <c r="D42" t="s">
        <v>180</v>
      </c>
      <c r="E42" s="26">
        <v>97</v>
      </c>
      <c r="F42" s="60">
        <v>85.422200000000004</v>
      </c>
      <c r="G42" s="60">
        <f t="shared" si="0"/>
        <v>0.88064123711340214</v>
      </c>
      <c r="H42" s="27">
        <f t="shared" si="13"/>
        <v>2179.13</v>
      </c>
      <c r="I42" s="28">
        <f t="shared" si="1"/>
        <v>186146.07868600002</v>
      </c>
      <c r="K42" s="26">
        <v>25</v>
      </c>
      <c r="L42" s="60">
        <v>15.692699999999999</v>
      </c>
      <c r="M42" s="60">
        <f t="shared" si="2"/>
        <v>0.62770799999999993</v>
      </c>
      <c r="N42" s="27">
        <f t="shared" si="14"/>
        <v>199.23</v>
      </c>
      <c r="O42" s="28">
        <f t="shared" si="3"/>
        <v>3126.4566209999994</v>
      </c>
      <c r="Q42" s="26">
        <v>0</v>
      </c>
      <c r="R42" s="60">
        <v>0</v>
      </c>
      <c r="S42" s="60">
        <f t="shared" si="4"/>
        <v>0</v>
      </c>
      <c r="T42" s="27">
        <f t="shared" si="15"/>
        <v>99.62</v>
      </c>
      <c r="U42" s="28">
        <f t="shared" si="5"/>
        <v>0</v>
      </c>
      <c r="W42" s="26">
        <v>16177</v>
      </c>
      <c r="X42" s="60">
        <v>2876.3107</v>
      </c>
      <c r="Y42" s="60">
        <f t="shared" si="6"/>
        <v>0.17780247882796563</v>
      </c>
      <c r="Z42" s="27">
        <f t="shared" si="16"/>
        <v>447.71</v>
      </c>
      <c r="AA42" s="15">
        <f t="shared" si="7"/>
        <v>1287753.0634969999</v>
      </c>
      <c r="AC42" s="26">
        <v>0</v>
      </c>
      <c r="AD42" s="60">
        <v>0</v>
      </c>
      <c r="AE42" s="60">
        <f t="shared" si="8"/>
        <v>0</v>
      </c>
      <c r="AF42" s="27">
        <f t="shared" si="17"/>
        <v>286.54000000000002</v>
      </c>
      <c r="AG42" s="15">
        <f t="shared" si="9"/>
        <v>0</v>
      </c>
      <c r="AI42" s="26">
        <v>0</v>
      </c>
      <c r="AJ42" s="60">
        <v>0</v>
      </c>
      <c r="AK42" s="60">
        <f t="shared" si="10"/>
        <v>0</v>
      </c>
      <c r="AL42" s="27">
        <f t="shared" si="18"/>
        <v>346.23</v>
      </c>
      <c r="AM42" s="15">
        <f t="shared" si="11"/>
        <v>0</v>
      </c>
      <c r="AO42" s="15">
        <f t="shared" si="12"/>
        <v>1477025.5988040001</v>
      </c>
      <c r="AP42" s="15">
        <f t="shared" si="19"/>
        <v>492341.86626800004</v>
      </c>
    </row>
    <row r="43" spans="1:42" x14ac:dyDescent="0.25">
      <c r="A43">
        <v>140179</v>
      </c>
      <c r="B43" s="24">
        <v>3072</v>
      </c>
      <c r="C43" s="25" t="s">
        <v>213</v>
      </c>
      <c r="D43" t="s">
        <v>180</v>
      </c>
      <c r="E43" s="26">
        <v>585</v>
      </c>
      <c r="F43" s="60">
        <v>921.9652000000001</v>
      </c>
      <c r="G43" s="60">
        <f t="shared" si="0"/>
        <v>1.576008888888889</v>
      </c>
      <c r="H43" s="27">
        <f t="shared" si="13"/>
        <v>2179.13</v>
      </c>
      <c r="I43" s="28">
        <f t="shared" si="1"/>
        <v>2009082.0262760003</v>
      </c>
      <c r="K43" s="26">
        <v>0</v>
      </c>
      <c r="L43" s="60">
        <v>0</v>
      </c>
      <c r="M43" s="60">
        <f t="shared" si="2"/>
        <v>0</v>
      </c>
      <c r="N43" s="27">
        <f t="shared" si="14"/>
        <v>199.23</v>
      </c>
      <c r="O43" s="28">
        <f t="shared" si="3"/>
        <v>0</v>
      </c>
      <c r="Q43" s="26">
        <v>0</v>
      </c>
      <c r="R43" s="60">
        <v>0</v>
      </c>
      <c r="S43" s="60">
        <f t="shared" si="4"/>
        <v>0</v>
      </c>
      <c r="T43" s="27">
        <f t="shared" si="15"/>
        <v>99.62</v>
      </c>
      <c r="U43" s="28">
        <f t="shared" si="5"/>
        <v>0</v>
      </c>
      <c r="W43" s="26">
        <v>29672</v>
      </c>
      <c r="X43" s="60">
        <v>6545.4993000000013</v>
      </c>
      <c r="Y43" s="60">
        <f t="shared" si="6"/>
        <v>0.22059515031005666</v>
      </c>
      <c r="Z43" s="27">
        <f t="shared" si="16"/>
        <v>447.71</v>
      </c>
      <c r="AA43" s="15">
        <f t="shared" si="7"/>
        <v>2930485.4916030006</v>
      </c>
      <c r="AC43" s="26">
        <v>0</v>
      </c>
      <c r="AD43" s="60">
        <v>0</v>
      </c>
      <c r="AE43" s="60">
        <f t="shared" si="8"/>
        <v>0</v>
      </c>
      <c r="AF43" s="27">
        <f t="shared" si="17"/>
        <v>286.54000000000002</v>
      </c>
      <c r="AG43" s="15">
        <f t="shared" si="9"/>
        <v>0</v>
      </c>
      <c r="AI43" s="26">
        <v>0</v>
      </c>
      <c r="AJ43" s="60">
        <v>0</v>
      </c>
      <c r="AK43" s="60">
        <f t="shared" si="10"/>
        <v>0</v>
      </c>
      <c r="AL43" s="27">
        <f t="shared" si="18"/>
        <v>346.23</v>
      </c>
      <c r="AM43" s="15">
        <f t="shared" si="11"/>
        <v>0</v>
      </c>
      <c r="AO43" s="15">
        <f t="shared" si="12"/>
        <v>4939567.5178790009</v>
      </c>
      <c r="AP43" s="15">
        <f t="shared" si="19"/>
        <v>1646522.505959667</v>
      </c>
    </row>
    <row r="44" spans="1:42" x14ac:dyDescent="0.25">
      <c r="B44" s="24">
        <v>13027</v>
      </c>
      <c r="C44" s="25" t="s">
        <v>214</v>
      </c>
      <c r="D44" t="s">
        <v>180</v>
      </c>
      <c r="E44" s="26">
        <v>1327</v>
      </c>
      <c r="F44" s="60">
        <v>2975.3140999999996</v>
      </c>
      <c r="G44" s="60">
        <f>F44/E44</f>
        <v>2.2421357196684246</v>
      </c>
      <c r="H44" s="27">
        <f t="shared" si="13"/>
        <v>2179.13</v>
      </c>
      <c r="I44" s="28">
        <f t="shared" si="1"/>
        <v>6483596.2147329999</v>
      </c>
      <c r="K44" s="26">
        <v>0</v>
      </c>
      <c r="L44" s="60">
        <v>0</v>
      </c>
      <c r="M44" s="60">
        <f t="shared" si="2"/>
        <v>0</v>
      </c>
      <c r="N44" s="27">
        <f t="shared" si="14"/>
        <v>199.23</v>
      </c>
      <c r="O44" s="28">
        <f t="shared" si="3"/>
        <v>0</v>
      </c>
      <c r="Q44" s="26">
        <v>0</v>
      </c>
      <c r="R44" s="60">
        <v>0</v>
      </c>
      <c r="S44" s="60">
        <f t="shared" si="4"/>
        <v>0</v>
      </c>
      <c r="T44" s="27">
        <f t="shared" si="15"/>
        <v>99.62</v>
      </c>
      <c r="U44" s="28">
        <f t="shared" si="5"/>
        <v>0</v>
      </c>
      <c r="W44" s="26">
        <v>132134</v>
      </c>
      <c r="X44" s="60">
        <v>29021.493599999998</v>
      </c>
      <c r="Y44" s="60">
        <f t="shared" si="6"/>
        <v>0.21963683533382777</v>
      </c>
      <c r="Z44" s="27">
        <f t="shared" si="16"/>
        <v>447.71</v>
      </c>
      <c r="AA44" s="15">
        <f t="shared" si="7"/>
        <v>12993212.899655998</v>
      </c>
      <c r="AC44" s="26">
        <v>0</v>
      </c>
      <c r="AD44" s="60">
        <v>0</v>
      </c>
      <c r="AE44" s="60">
        <f t="shared" si="8"/>
        <v>0</v>
      </c>
      <c r="AF44" s="27">
        <f t="shared" si="17"/>
        <v>286.54000000000002</v>
      </c>
      <c r="AG44" s="15">
        <f t="shared" si="9"/>
        <v>0</v>
      </c>
      <c r="AI44" s="26">
        <v>0</v>
      </c>
      <c r="AJ44" s="60">
        <v>0</v>
      </c>
      <c r="AK44" s="60">
        <f t="shared" si="10"/>
        <v>0</v>
      </c>
      <c r="AL44" s="27">
        <f t="shared" si="18"/>
        <v>346.23</v>
      </c>
      <c r="AM44" s="15">
        <f t="shared" si="11"/>
        <v>0</v>
      </c>
      <c r="AO44" s="15">
        <f t="shared" si="12"/>
        <v>19476809.114388999</v>
      </c>
      <c r="AP44" s="15">
        <f t="shared" si="19"/>
        <v>6492269.7047963329</v>
      </c>
    </row>
    <row r="45" spans="1:42" x14ac:dyDescent="0.25">
      <c r="A45">
        <v>140089</v>
      </c>
      <c r="B45" s="24">
        <v>13021</v>
      </c>
      <c r="C45" s="25" t="s">
        <v>215</v>
      </c>
      <c r="D45" t="s">
        <v>180</v>
      </c>
      <c r="E45" s="26">
        <v>75</v>
      </c>
      <c r="F45" s="60">
        <v>63.233899999999991</v>
      </c>
      <c r="G45" s="60">
        <f t="shared" si="0"/>
        <v>0.84311866666666657</v>
      </c>
      <c r="H45" s="27">
        <f t="shared" si="13"/>
        <v>2179.13</v>
      </c>
      <c r="I45" s="28">
        <f t="shared" si="1"/>
        <v>137794.888507</v>
      </c>
      <c r="K45" s="26">
        <v>0</v>
      </c>
      <c r="L45" s="60">
        <v>0</v>
      </c>
      <c r="M45" s="60">
        <f t="shared" si="2"/>
        <v>0</v>
      </c>
      <c r="N45" s="27">
        <f t="shared" si="14"/>
        <v>199.23</v>
      </c>
      <c r="O45" s="28">
        <f t="shared" si="3"/>
        <v>0</v>
      </c>
      <c r="Q45" s="26">
        <v>0</v>
      </c>
      <c r="R45" s="60">
        <v>0</v>
      </c>
      <c r="S45" s="60">
        <f t="shared" si="4"/>
        <v>0</v>
      </c>
      <c r="T45" s="27">
        <f t="shared" si="15"/>
        <v>99.62</v>
      </c>
      <c r="U45" s="28">
        <f t="shared" si="5"/>
        <v>0</v>
      </c>
      <c r="W45" s="26">
        <v>9481</v>
      </c>
      <c r="X45" s="60">
        <v>1617.3835999999999</v>
      </c>
      <c r="Y45" s="60">
        <f t="shared" si="6"/>
        <v>0.17059208944204196</v>
      </c>
      <c r="Z45" s="27">
        <f t="shared" si="16"/>
        <v>447.71</v>
      </c>
      <c r="AA45" s="15">
        <f t="shared" si="7"/>
        <v>724118.81155599991</v>
      </c>
      <c r="AC45" s="26">
        <v>0</v>
      </c>
      <c r="AD45" s="60">
        <v>0</v>
      </c>
      <c r="AE45" s="60">
        <f t="shared" si="8"/>
        <v>0</v>
      </c>
      <c r="AF45" s="27">
        <f t="shared" si="17"/>
        <v>286.54000000000002</v>
      </c>
      <c r="AG45" s="15">
        <f t="shared" si="9"/>
        <v>0</v>
      </c>
      <c r="AI45" s="26">
        <v>0</v>
      </c>
      <c r="AJ45" s="60">
        <v>0</v>
      </c>
      <c r="AK45" s="60">
        <f t="shared" si="10"/>
        <v>0</v>
      </c>
      <c r="AL45" s="27">
        <f t="shared" si="18"/>
        <v>346.23</v>
      </c>
      <c r="AM45" s="15">
        <f t="shared" si="11"/>
        <v>0</v>
      </c>
      <c r="AO45" s="15">
        <f t="shared" si="12"/>
        <v>861913.70006299997</v>
      </c>
      <c r="AP45" s="15">
        <f t="shared" si="19"/>
        <v>287304.56668766664</v>
      </c>
    </row>
    <row r="46" spans="1:42" x14ac:dyDescent="0.25">
      <c r="A46">
        <v>140185</v>
      </c>
      <c r="B46" s="24">
        <v>2015</v>
      </c>
      <c r="C46" s="25" t="s">
        <v>50</v>
      </c>
      <c r="D46" t="s">
        <v>180</v>
      </c>
      <c r="E46" s="26">
        <v>755</v>
      </c>
      <c r="F46" s="60">
        <v>830.4294000000001</v>
      </c>
      <c r="G46" s="60">
        <f t="shared" si="0"/>
        <v>1.0999064900662252</v>
      </c>
      <c r="H46" s="27">
        <f t="shared" si="13"/>
        <v>2179.13</v>
      </c>
      <c r="I46" s="28">
        <f t="shared" si="1"/>
        <v>1809613.618422</v>
      </c>
      <c r="K46" s="26">
        <v>1</v>
      </c>
      <c r="L46" s="60">
        <v>0.7883</v>
      </c>
      <c r="M46" s="60">
        <f t="shared" si="2"/>
        <v>0.7883</v>
      </c>
      <c r="N46" s="27">
        <f t="shared" si="14"/>
        <v>199.23</v>
      </c>
      <c r="O46" s="28">
        <f t="shared" si="3"/>
        <v>157.053009</v>
      </c>
      <c r="Q46" s="26">
        <v>0</v>
      </c>
      <c r="R46" s="60">
        <v>0</v>
      </c>
      <c r="S46" s="60">
        <f t="shared" si="4"/>
        <v>0</v>
      </c>
      <c r="T46" s="27">
        <f t="shared" si="15"/>
        <v>99.62</v>
      </c>
      <c r="U46" s="28">
        <f t="shared" si="5"/>
        <v>0</v>
      </c>
      <c r="W46" s="26">
        <v>30356</v>
      </c>
      <c r="X46" s="60">
        <v>7096.4887999999992</v>
      </c>
      <c r="Y46" s="60">
        <f t="shared" si="6"/>
        <v>0.23377549084200813</v>
      </c>
      <c r="Z46" s="27">
        <f t="shared" si="16"/>
        <v>447.71</v>
      </c>
      <c r="AA46" s="15">
        <f t="shared" si="7"/>
        <v>3177169.0006479993</v>
      </c>
      <c r="AC46" s="26">
        <v>0</v>
      </c>
      <c r="AD46" s="60">
        <v>0</v>
      </c>
      <c r="AE46" s="60">
        <f t="shared" si="8"/>
        <v>0</v>
      </c>
      <c r="AF46" s="27">
        <f t="shared" si="17"/>
        <v>286.54000000000002</v>
      </c>
      <c r="AG46" s="15">
        <f t="shared" si="9"/>
        <v>0</v>
      </c>
      <c r="AI46" s="26">
        <v>0</v>
      </c>
      <c r="AJ46" s="60">
        <v>0</v>
      </c>
      <c r="AK46" s="60">
        <f t="shared" si="10"/>
        <v>0</v>
      </c>
      <c r="AL46" s="27">
        <f t="shared" si="18"/>
        <v>346.23</v>
      </c>
      <c r="AM46" s="15">
        <f t="shared" si="11"/>
        <v>0</v>
      </c>
      <c r="AO46" s="15">
        <f t="shared" si="12"/>
        <v>4986939.6720789997</v>
      </c>
      <c r="AP46" s="15">
        <f t="shared" si="19"/>
        <v>1662313.2240263333</v>
      </c>
    </row>
    <row r="47" spans="1:42" x14ac:dyDescent="0.25">
      <c r="A47">
        <v>140148</v>
      </c>
      <c r="B47" s="24">
        <v>19006</v>
      </c>
      <c r="C47" s="25" t="s">
        <v>216</v>
      </c>
      <c r="D47" t="s">
        <v>180</v>
      </c>
      <c r="E47" s="26">
        <v>628</v>
      </c>
      <c r="F47" s="60">
        <v>1238.7910999999999</v>
      </c>
      <c r="G47" s="60">
        <f t="shared" si="0"/>
        <v>1.9725972929936304</v>
      </c>
      <c r="H47" s="27">
        <f t="shared" si="13"/>
        <v>2179.13</v>
      </c>
      <c r="I47" s="28">
        <f t="shared" si="1"/>
        <v>2699486.8497429998</v>
      </c>
      <c r="K47" s="26">
        <v>70</v>
      </c>
      <c r="L47" s="60">
        <v>62.46690000000001</v>
      </c>
      <c r="M47" s="60">
        <f t="shared" si="2"/>
        <v>0.89238428571428585</v>
      </c>
      <c r="N47" s="27">
        <f t="shared" si="14"/>
        <v>199.23</v>
      </c>
      <c r="O47" s="28">
        <f t="shared" si="3"/>
        <v>12445.280487000002</v>
      </c>
      <c r="Q47" s="26">
        <v>16</v>
      </c>
      <c r="R47" s="60">
        <v>24.013400000000004</v>
      </c>
      <c r="S47" s="60">
        <f t="shared" si="4"/>
        <v>1.5008375000000003</v>
      </c>
      <c r="T47" s="27">
        <f t="shared" si="15"/>
        <v>99.62</v>
      </c>
      <c r="U47" s="28">
        <f t="shared" si="5"/>
        <v>2392.2149080000004</v>
      </c>
      <c r="W47" s="26">
        <v>77981</v>
      </c>
      <c r="X47" s="60">
        <v>13889.307899999998</v>
      </c>
      <c r="Y47" s="60">
        <f t="shared" si="6"/>
        <v>0.17811143611905461</v>
      </c>
      <c r="Z47" s="27">
        <f t="shared" si="16"/>
        <v>447.71</v>
      </c>
      <c r="AA47" s="15">
        <f t="shared" si="7"/>
        <v>6218382.0399089986</v>
      </c>
      <c r="AC47" s="26">
        <v>11</v>
      </c>
      <c r="AD47" s="60">
        <v>7.8742000000000001</v>
      </c>
      <c r="AE47" s="60">
        <f t="shared" si="8"/>
        <v>0.7158363636363636</v>
      </c>
      <c r="AF47" s="27">
        <f t="shared" si="17"/>
        <v>286.54000000000002</v>
      </c>
      <c r="AG47" s="15">
        <f t="shared" si="9"/>
        <v>2256.2732680000004</v>
      </c>
      <c r="AI47" s="26">
        <v>0</v>
      </c>
      <c r="AJ47" s="60">
        <v>0</v>
      </c>
      <c r="AK47" s="60">
        <f t="shared" si="10"/>
        <v>0</v>
      </c>
      <c r="AL47" s="27">
        <f t="shared" si="18"/>
        <v>346.23</v>
      </c>
      <c r="AM47" s="15">
        <f t="shared" si="11"/>
        <v>0</v>
      </c>
      <c r="AO47" s="15">
        <f t="shared" si="12"/>
        <v>8934962.6583149992</v>
      </c>
      <c r="AP47" s="15">
        <f t="shared" si="19"/>
        <v>2978320.8861049996</v>
      </c>
    </row>
    <row r="48" spans="1:42" x14ac:dyDescent="0.25">
      <c r="A48">
        <v>140100</v>
      </c>
      <c r="B48" s="24">
        <v>24001</v>
      </c>
      <c r="C48" s="25" t="s">
        <v>217</v>
      </c>
      <c r="D48" t="s">
        <v>180</v>
      </c>
      <c r="E48" s="26">
        <v>1</v>
      </c>
      <c r="F48" s="60">
        <v>2.0577000000000001</v>
      </c>
      <c r="G48" s="60">
        <f>IFERROR(F48/E48,0)</f>
        <v>2.0577000000000001</v>
      </c>
      <c r="H48" s="27">
        <f t="shared" si="13"/>
        <v>2179.13</v>
      </c>
      <c r="I48" s="28">
        <f t="shared" si="1"/>
        <v>4483.995801</v>
      </c>
      <c r="K48" s="26">
        <v>0</v>
      </c>
      <c r="L48" s="60">
        <v>0</v>
      </c>
      <c r="M48" s="60">
        <f t="shared" si="2"/>
        <v>0</v>
      </c>
      <c r="N48" s="27">
        <f t="shared" si="14"/>
        <v>199.23</v>
      </c>
      <c r="O48" s="28">
        <f t="shared" si="3"/>
        <v>0</v>
      </c>
      <c r="Q48" s="26">
        <v>0</v>
      </c>
      <c r="R48" s="60">
        <v>0</v>
      </c>
      <c r="S48" s="60">
        <f t="shared" si="4"/>
        <v>0</v>
      </c>
      <c r="T48" s="27">
        <f t="shared" si="15"/>
        <v>99.62</v>
      </c>
      <c r="U48" s="28">
        <f t="shared" si="5"/>
        <v>0</v>
      </c>
      <c r="W48" s="26">
        <v>6</v>
      </c>
      <c r="X48" s="60">
        <v>2.3843999999999999</v>
      </c>
      <c r="Y48" s="60">
        <f t="shared" si="6"/>
        <v>0.39739999999999998</v>
      </c>
      <c r="Z48" s="27">
        <f t="shared" si="16"/>
        <v>447.71</v>
      </c>
      <c r="AA48" s="15">
        <f t="shared" si="7"/>
        <v>1067.519724</v>
      </c>
      <c r="AC48" s="26">
        <v>0</v>
      </c>
      <c r="AD48" s="60">
        <v>0</v>
      </c>
      <c r="AE48" s="60">
        <f t="shared" si="8"/>
        <v>0</v>
      </c>
      <c r="AF48" s="27">
        <f t="shared" si="17"/>
        <v>286.54000000000002</v>
      </c>
      <c r="AG48" s="15">
        <f t="shared" si="9"/>
        <v>0</v>
      </c>
      <c r="AI48" s="26">
        <v>0</v>
      </c>
      <c r="AJ48" s="60">
        <v>0</v>
      </c>
      <c r="AK48" s="60">
        <f t="shared" si="10"/>
        <v>0</v>
      </c>
      <c r="AL48" s="27">
        <f t="shared" si="18"/>
        <v>346.23</v>
      </c>
      <c r="AM48" s="15">
        <f t="shared" si="11"/>
        <v>0</v>
      </c>
      <c r="AO48" s="15">
        <f t="shared" si="12"/>
        <v>5551.5155249999998</v>
      </c>
      <c r="AP48" s="15">
        <f t="shared" si="19"/>
        <v>1850.505175</v>
      </c>
    </row>
    <row r="49" spans="1:42" x14ac:dyDescent="0.25">
      <c r="A49">
        <v>140101</v>
      </c>
      <c r="B49" s="24">
        <v>13011</v>
      </c>
      <c r="C49" s="25" t="s">
        <v>218</v>
      </c>
      <c r="D49" t="s">
        <v>180</v>
      </c>
      <c r="E49" s="26">
        <v>142</v>
      </c>
      <c r="F49" s="60">
        <v>138.13290000000001</v>
      </c>
      <c r="G49" s="60">
        <f t="shared" ref="G49:G71" si="20">F49/E49</f>
        <v>0.97276690140845079</v>
      </c>
      <c r="H49" s="27">
        <f t="shared" si="13"/>
        <v>2179.13</v>
      </c>
      <c r="I49" s="28">
        <f t="shared" si="1"/>
        <v>301009.54637700005</v>
      </c>
      <c r="K49" s="26">
        <v>0</v>
      </c>
      <c r="L49" s="60">
        <v>0</v>
      </c>
      <c r="M49" s="60">
        <f t="shared" si="2"/>
        <v>0</v>
      </c>
      <c r="N49" s="27">
        <f t="shared" si="14"/>
        <v>199.23</v>
      </c>
      <c r="O49" s="28">
        <f t="shared" si="3"/>
        <v>0</v>
      </c>
      <c r="Q49" s="26">
        <v>0</v>
      </c>
      <c r="R49" s="60">
        <v>0</v>
      </c>
      <c r="S49" s="60">
        <f t="shared" si="4"/>
        <v>0</v>
      </c>
      <c r="T49" s="27">
        <f t="shared" si="15"/>
        <v>99.62</v>
      </c>
      <c r="U49" s="28">
        <f t="shared" si="5"/>
        <v>0</v>
      </c>
      <c r="W49" s="26">
        <v>16659</v>
      </c>
      <c r="X49" s="60">
        <v>2878.8171999999995</v>
      </c>
      <c r="Y49" s="60">
        <f t="shared" si="6"/>
        <v>0.17280852392100363</v>
      </c>
      <c r="Z49" s="27">
        <f t="shared" si="16"/>
        <v>447.71</v>
      </c>
      <c r="AA49" s="15">
        <f t="shared" si="7"/>
        <v>1288875.2486119997</v>
      </c>
      <c r="AC49" s="26">
        <v>0</v>
      </c>
      <c r="AD49" s="60">
        <v>0</v>
      </c>
      <c r="AE49" s="60">
        <f t="shared" si="8"/>
        <v>0</v>
      </c>
      <c r="AF49" s="27">
        <f t="shared" si="17"/>
        <v>286.54000000000002</v>
      </c>
      <c r="AG49" s="15">
        <f t="shared" si="9"/>
        <v>0</v>
      </c>
      <c r="AI49" s="26">
        <v>0</v>
      </c>
      <c r="AJ49" s="60">
        <v>0</v>
      </c>
      <c r="AK49" s="60">
        <f t="shared" si="10"/>
        <v>0</v>
      </c>
      <c r="AL49" s="27">
        <f t="shared" si="18"/>
        <v>346.23</v>
      </c>
      <c r="AM49" s="15">
        <f t="shared" si="11"/>
        <v>0</v>
      </c>
      <c r="AO49" s="15">
        <f t="shared" si="12"/>
        <v>1589884.7949889996</v>
      </c>
      <c r="AP49" s="15">
        <f t="shared" si="19"/>
        <v>529961.59832966654</v>
      </c>
    </row>
    <row r="50" spans="1:42" x14ac:dyDescent="0.25">
      <c r="A50">
        <v>140010</v>
      </c>
      <c r="B50" s="24">
        <v>5011</v>
      </c>
      <c r="C50" s="25" t="s">
        <v>219</v>
      </c>
      <c r="D50" t="s">
        <v>180</v>
      </c>
      <c r="E50" s="26">
        <v>903</v>
      </c>
      <c r="F50" s="60">
        <v>1388.0566999999999</v>
      </c>
      <c r="G50" s="60">
        <f t="shared" si="20"/>
        <v>1.5371613510520485</v>
      </c>
      <c r="H50" s="27">
        <f t="shared" si="13"/>
        <v>2179.13</v>
      </c>
      <c r="I50" s="28">
        <f t="shared" si="1"/>
        <v>3024755.996671</v>
      </c>
      <c r="K50" s="26">
        <v>34</v>
      </c>
      <c r="L50" s="60">
        <v>25.5488</v>
      </c>
      <c r="M50" s="60">
        <f t="shared" si="2"/>
        <v>0.75143529411764709</v>
      </c>
      <c r="N50" s="27">
        <f t="shared" si="14"/>
        <v>199.23</v>
      </c>
      <c r="O50" s="28">
        <f t="shared" si="3"/>
        <v>5090.0874239999994</v>
      </c>
      <c r="Q50" s="26">
        <v>1</v>
      </c>
      <c r="R50" s="60">
        <v>0.98529999999999995</v>
      </c>
      <c r="S50" s="60">
        <f t="shared" si="4"/>
        <v>0.98529999999999995</v>
      </c>
      <c r="T50" s="27">
        <f t="shared" si="15"/>
        <v>99.62</v>
      </c>
      <c r="U50" s="28">
        <f t="shared" si="5"/>
        <v>98.155586</v>
      </c>
      <c r="W50" s="26">
        <v>34421</v>
      </c>
      <c r="X50" s="60">
        <v>12626.3946</v>
      </c>
      <c r="Y50" s="60">
        <f t="shared" si="6"/>
        <v>0.36682242235844398</v>
      </c>
      <c r="Z50" s="27">
        <f t="shared" si="16"/>
        <v>447.71</v>
      </c>
      <c r="AA50" s="15">
        <f t="shared" si="7"/>
        <v>5652963.1263659997</v>
      </c>
      <c r="AC50" s="26">
        <v>234</v>
      </c>
      <c r="AD50" s="60">
        <v>96.677400000000006</v>
      </c>
      <c r="AE50" s="60">
        <f t="shared" si="8"/>
        <v>0.4131512820512821</v>
      </c>
      <c r="AF50" s="27">
        <f t="shared" si="17"/>
        <v>286.54000000000002</v>
      </c>
      <c r="AG50" s="15">
        <f t="shared" si="9"/>
        <v>27701.942196000004</v>
      </c>
      <c r="AI50" s="26">
        <v>1085</v>
      </c>
      <c r="AJ50" s="60">
        <v>572.03989999999988</v>
      </c>
      <c r="AK50" s="60">
        <f t="shared" si="10"/>
        <v>0.52722571428571419</v>
      </c>
      <c r="AL50" s="27">
        <f t="shared" si="18"/>
        <v>346.23</v>
      </c>
      <c r="AM50" s="15">
        <f t="shared" si="11"/>
        <v>198057.37457699998</v>
      </c>
      <c r="AO50" s="15">
        <f t="shared" si="12"/>
        <v>8908666.6828199998</v>
      </c>
      <c r="AP50" s="15">
        <f t="shared" si="19"/>
        <v>2969555.5609399998</v>
      </c>
    </row>
    <row r="51" spans="1:42" x14ac:dyDescent="0.25">
      <c r="A51">
        <v>140252</v>
      </c>
      <c r="B51" s="24">
        <v>1011</v>
      </c>
      <c r="C51" s="25" t="s">
        <v>220</v>
      </c>
      <c r="D51" t="s">
        <v>180</v>
      </c>
      <c r="E51" s="26">
        <v>352</v>
      </c>
      <c r="F51" s="60">
        <v>371.48540000000003</v>
      </c>
      <c r="G51" s="60">
        <f t="shared" si="20"/>
        <v>1.05535625</v>
      </c>
      <c r="H51" s="27">
        <f t="shared" si="13"/>
        <v>2179.13</v>
      </c>
      <c r="I51" s="28">
        <f t="shared" si="1"/>
        <v>809514.97970200016</v>
      </c>
      <c r="K51" s="26">
        <v>109</v>
      </c>
      <c r="L51" s="60">
        <v>73.718299999999985</v>
      </c>
      <c r="M51" s="60">
        <f t="shared" si="2"/>
        <v>0.67631467889908248</v>
      </c>
      <c r="N51" s="27">
        <f t="shared" si="14"/>
        <v>199.23</v>
      </c>
      <c r="O51" s="28">
        <f t="shared" si="3"/>
        <v>14686.896908999996</v>
      </c>
      <c r="Q51" s="26">
        <v>4</v>
      </c>
      <c r="R51" s="60">
        <v>5.3228</v>
      </c>
      <c r="S51" s="60">
        <f t="shared" si="4"/>
        <v>1.3307</v>
      </c>
      <c r="T51" s="27">
        <f t="shared" si="15"/>
        <v>99.62</v>
      </c>
      <c r="U51" s="28">
        <f t="shared" si="5"/>
        <v>530.25733600000001</v>
      </c>
      <c r="W51" s="26">
        <v>27327</v>
      </c>
      <c r="X51" s="60">
        <v>5041.7348999999995</v>
      </c>
      <c r="Y51" s="60">
        <f t="shared" si="6"/>
        <v>0.18449646503458117</v>
      </c>
      <c r="Z51" s="27">
        <f t="shared" si="16"/>
        <v>447.71</v>
      </c>
      <c r="AA51" s="15">
        <f t="shared" si="7"/>
        <v>2257235.1320789997</v>
      </c>
      <c r="AC51" s="26">
        <v>392</v>
      </c>
      <c r="AD51" s="60">
        <v>369.09359999999998</v>
      </c>
      <c r="AE51" s="60">
        <f t="shared" si="8"/>
        <v>0.94156530612244893</v>
      </c>
      <c r="AF51" s="27">
        <f t="shared" si="17"/>
        <v>286.54000000000002</v>
      </c>
      <c r="AG51" s="15">
        <f t="shared" si="9"/>
        <v>105760.08014400001</v>
      </c>
      <c r="AI51" s="26">
        <v>0</v>
      </c>
      <c r="AJ51" s="60">
        <v>0</v>
      </c>
      <c r="AK51" s="60">
        <f t="shared" si="10"/>
        <v>0</v>
      </c>
      <c r="AL51" s="27">
        <f t="shared" si="18"/>
        <v>346.23</v>
      </c>
      <c r="AM51" s="15">
        <f t="shared" si="11"/>
        <v>0</v>
      </c>
      <c r="AO51" s="15">
        <f t="shared" si="12"/>
        <v>3187727.3461699998</v>
      </c>
      <c r="AP51" s="15">
        <f t="shared" si="19"/>
        <v>1062575.7820566667</v>
      </c>
    </row>
    <row r="52" spans="1:42" x14ac:dyDescent="0.25">
      <c r="A52">
        <v>140242</v>
      </c>
      <c r="B52" s="24">
        <v>23008</v>
      </c>
      <c r="C52" s="25" t="s">
        <v>221</v>
      </c>
      <c r="D52" t="s">
        <v>180</v>
      </c>
      <c r="E52" s="26">
        <v>491</v>
      </c>
      <c r="F52" s="60">
        <v>779.28729999999996</v>
      </c>
      <c r="G52" s="60">
        <f t="shared" si="20"/>
        <v>1.5871431771894093</v>
      </c>
      <c r="H52" s="27">
        <f t="shared" si="13"/>
        <v>2179.13</v>
      </c>
      <c r="I52" s="28">
        <f t="shared" si="1"/>
        <v>1698168.3340489999</v>
      </c>
      <c r="K52" s="26">
        <v>49</v>
      </c>
      <c r="L52" s="60">
        <v>34.290500000000002</v>
      </c>
      <c r="M52" s="60">
        <f t="shared" si="2"/>
        <v>0.69980612244897966</v>
      </c>
      <c r="N52" s="27">
        <f t="shared" si="14"/>
        <v>199.23</v>
      </c>
      <c r="O52" s="28">
        <f t="shared" si="3"/>
        <v>6831.6963150000001</v>
      </c>
      <c r="Q52" s="26">
        <v>0</v>
      </c>
      <c r="R52" s="60">
        <v>0</v>
      </c>
      <c r="S52" s="60">
        <f t="shared" si="4"/>
        <v>0</v>
      </c>
      <c r="T52" s="27">
        <f t="shared" si="15"/>
        <v>99.62</v>
      </c>
      <c r="U52" s="28">
        <f t="shared" si="5"/>
        <v>0</v>
      </c>
      <c r="W52" s="26">
        <v>121144</v>
      </c>
      <c r="X52" s="60">
        <v>13698.057500000001</v>
      </c>
      <c r="Y52" s="60">
        <f t="shared" si="6"/>
        <v>0.11307252113187612</v>
      </c>
      <c r="Z52" s="27">
        <f t="shared" si="16"/>
        <v>447.71</v>
      </c>
      <c r="AA52" s="15">
        <f t="shared" si="7"/>
        <v>6132757.3233249998</v>
      </c>
      <c r="AC52" s="26">
        <v>1092</v>
      </c>
      <c r="AD52" s="60">
        <v>915.9846</v>
      </c>
      <c r="AE52" s="60">
        <f t="shared" si="8"/>
        <v>0.83881373626373623</v>
      </c>
      <c r="AF52" s="27">
        <f t="shared" si="17"/>
        <v>286.54000000000002</v>
      </c>
      <c r="AG52" s="15">
        <f t="shared" si="9"/>
        <v>262466.22728400002</v>
      </c>
      <c r="AI52" s="26">
        <v>0</v>
      </c>
      <c r="AJ52" s="60">
        <v>0</v>
      </c>
      <c r="AK52" s="60">
        <f t="shared" si="10"/>
        <v>0</v>
      </c>
      <c r="AL52" s="27">
        <f t="shared" si="18"/>
        <v>346.23</v>
      </c>
      <c r="AM52" s="15">
        <f t="shared" si="11"/>
        <v>0</v>
      </c>
      <c r="AO52" s="15">
        <f t="shared" si="12"/>
        <v>8100223.5809729993</v>
      </c>
      <c r="AP52" s="15">
        <f t="shared" si="19"/>
        <v>2700074.5269909999</v>
      </c>
    </row>
    <row r="53" spans="1:42" x14ac:dyDescent="0.25">
      <c r="A53">
        <v>140211</v>
      </c>
      <c r="B53" s="24">
        <v>7005</v>
      </c>
      <c r="C53" s="25" t="s">
        <v>222</v>
      </c>
      <c r="D53" t="s">
        <v>180</v>
      </c>
      <c r="E53" s="26">
        <v>196</v>
      </c>
      <c r="F53" s="60">
        <v>265.03870000000001</v>
      </c>
      <c r="G53" s="60">
        <f t="shared" si="20"/>
        <v>1.3522382653061225</v>
      </c>
      <c r="H53" s="27">
        <f t="shared" si="13"/>
        <v>2179.13</v>
      </c>
      <c r="I53" s="28">
        <f t="shared" si="1"/>
        <v>577553.78233100008</v>
      </c>
      <c r="K53" s="26">
        <v>0</v>
      </c>
      <c r="L53" s="60">
        <v>0</v>
      </c>
      <c r="M53" s="60">
        <f t="shared" si="2"/>
        <v>0</v>
      </c>
      <c r="N53" s="27">
        <f t="shared" si="14"/>
        <v>199.23</v>
      </c>
      <c r="O53" s="28">
        <f t="shared" si="3"/>
        <v>0</v>
      </c>
      <c r="Q53" s="26">
        <v>0</v>
      </c>
      <c r="R53" s="60">
        <v>0</v>
      </c>
      <c r="S53" s="60">
        <f t="shared" si="4"/>
        <v>0</v>
      </c>
      <c r="T53" s="27">
        <f t="shared" si="15"/>
        <v>99.62</v>
      </c>
      <c r="U53" s="28">
        <f t="shared" si="5"/>
        <v>0</v>
      </c>
      <c r="W53" s="26">
        <v>12753</v>
      </c>
      <c r="X53" s="60">
        <v>4687.3325000000004</v>
      </c>
      <c r="Y53" s="60">
        <f t="shared" si="6"/>
        <v>0.36754743981808208</v>
      </c>
      <c r="Z53" s="27">
        <f t="shared" si="16"/>
        <v>447.71</v>
      </c>
      <c r="AA53" s="15">
        <f t="shared" si="7"/>
        <v>2098565.6335749999</v>
      </c>
      <c r="AC53" s="26">
        <v>0</v>
      </c>
      <c r="AD53" s="60">
        <v>0</v>
      </c>
      <c r="AE53" s="60">
        <f t="shared" si="8"/>
        <v>0</v>
      </c>
      <c r="AF53" s="27">
        <f t="shared" si="17"/>
        <v>286.54000000000002</v>
      </c>
      <c r="AG53" s="15">
        <f t="shared" si="9"/>
        <v>0</v>
      </c>
      <c r="AI53" s="26">
        <v>0</v>
      </c>
      <c r="AJ53" s="60">
        <v>0</v>
      </c>
      <c r="AK53" s="60">
        <f t="shared" si="10"/>
        <v>0</v>
      </c>
      <c r="AL53" s="27">
        <f t="shared" si="18"/>
        <v>346.23</v>
      </c>
      <c r="AM53" s="15">
        <f t="shared" si="11"/>
        <v>0</v>
      </c>
      <c r="AO53" s="15">
        <f t="shared" si="12"/>
        <v>2676119.415906</v>
      </c>
      <c r="AP53" s="15">
        <f t="shared" si="19"/>
        <v>892039.80530200002</v>
      </c>
    </row>
    <row r="54" spans="1:42" x14ac:dyDescent="0.25">
      <c r="A54">
        <v>140286</v>
      </c>
      <c r="B54" s="24">
        <v>4006</v>
      </c>
      <c r="C54" s="25" t="s">
        <v>223</v>
      </c>
      <c r="D54" t="s">
        <v>180</v>
      </c>
      <c r="E54" s="26">
        <v>238</v>
      </c>
      <c r="F54" s="60">
        <v>281.42360000000002</v>
      </c>
      <c r="G54" s="60">
        <f t="shared" si="20"/>
        <v>1.1824521008403361</v>
      </c>
      <c r="H54" s="27">
        <f t="shared" si="13"/>
        <v>2179.13</v>
      </c>
      <c r="I54" s="28">
        <f t="shared" si="1"/>
        <v>613258.60946800013</v>
      </c>
      <c r="K54" s="26">
        <v>0</v>
      </c>
      <c r="L54" s="60">
        <v>0</v>
      </c>
      <c r="M54" s="60">
        <f t="shared" si="2"/>
        <v>0</v>
      </c>
      <c r="N54" s="27">
        <f t="shared" si="14"/>
        <v>199.23</v>
      </c>
      <c r="O54" s="28">
        <f t="shared" si="3"/>
        <v>0</v>
      </c>
      <c r="Q54" s="26">
        <v>0</v>
      </c>
      <c r="R54" s="60">
        <v>0</v>
      </c>
      <c r="S54" s="60">
        <f t="shared" si="4"/>
        <v>0</v>
      </c>
      <c r="T54" s="27">
        <f t="shared" si="15"/>
        <v>99.62</v>
      </c>
      <c r="U54" s="28">
        <f t="shared" si="5"/>
        <v>0</v>
      </c>
      <c r="W54" s="26">
        <v>19770</v>
      </c>
      <c r="X54" s="60">
        <v>4954.9166999999989</v>
      </c>
      <c r="Y54" s="60">
        <f t="shared" si="6"/>
        <v>0.2506280576631259</v>
      </c>
      <c r="Z54" s="27">
        <f t="shared" si="16"/>
        <v>447.71</v>
      </c>
      <c r="AA54" s="15">
        <f t="shared" si="7"/>
        <v>2218365.7557569994</v>
      </c>
      <c r="AC54" s="26">
        <v>0</v>
      </c>
      <c r="AD54" s="60">
        <v>0</v>
      </c>
      <c r="AE54" s="60">
        <f t="shared" si="8"/>
        <v>0</v>
      </c>
      <c r="AF54" s="27">
        <f t="shared" si="17"/>
        <v>286.54000000000002</v>
      </c>
      <c r="AG54" s="15">
        <f t="shared" si="9"/>
        <v>0</v>
      </c>
      <c r="AI54" s="26">
        <v>0</v>
      </c>
      <c r="AJ54" s="60">
        <v>0</v>
      </c>
      <c r="AK54" s="60">
        <f t="shared" si="10"/>
        <v>0</v>
      </c>
      <c r="AL54" s="27">
        <f t="shared" si="18"/>
        <v>346.23</v>
      </c>
      <c r="AM54" s="15">
        <f t="shared" si="11"/>
        <v>0</v>
      </c>
      <c r="AO54" s="15">
        <f t="shared" si="12"/>
        <v>2831624.3652249994</v>
      </c>
      <c r="AP54" s="15">
        <f t="shared" si="19"/>
        <v>943874.78840833309</v>
      </c>
    </row>
    <row r="55" spans="1:42" x14ac:dyDescent="0.25">
      <c r="A55">
        <v>140130</v>
      </c>
      <c r="B55" s="24">
        <v>12002</v>
      </c>
      <c r="C55" s="25" t="s">
        <v>224</v>
      </c>
      <c r="D55" t="s">
        <v>180</v>
      </c>
      <c r="E55" s="26">
        <v>280</v>
      </c>
      <c r="F55" s="60">
        <v>334.47649999999999</v>
      </c>
      <c r="G55" s="60">
        <f t="shared" si="20"/>
        <v>1.1945589285714284</v>
      </c>
      <c r="H55" s="27">
        <f t="shared" si="13"/>
        <v>2179.13</v>
      </c>
      <c r="I55" s="28">
        <f t="shared" si="1"/>
        <v>728867.77544500004</v>
      </c>
      <c r="K55" s="26">
        <v>0</v>
      </c>
      <c r="L55" s="60">
        <v>0</v>
      </c>
      <c r="M55" s="60">
        <f t="shared" si="2"/>
        <v>0</v>
      </c>
      <c r="N55" s="27">
        <f t="shared" si="14"/>
        <v>199.23</v>
      </c>
      <c r="O55" s="28">
        <f t="shared" si="3"/>
        <v>0</v>
      </c>
      <c r="Q55" s="26">
        <v>0</v>
      </c>
      <c r="R55" s="60">
        <v>0</v>
      </c>
      <c r="S55" s="60">
        <f t="shared" si="4"/>
        <v>0</v>
      </c>
      <c r="T55" s="27">
        <f t="shared" si="15"/>
        <v>99.62</v>
      </c>
      <c r="U55" s="28">
        <f t="shared" si="5"/>
        <v>0</v>
      </c>
      <c r="W55" s="26">
        <v>25813</v>
      </c>
      <c r="X55" s="60">
        <v>7839.017499999999</v>
      </c>
      <c r="Y55" s="60">
        <f t="shared" si="6"/>
        <v>0.30368486808972217</v>
      </c>
      <c r="Z55" s="27">
        <f t="shared" si="16"/>
        <v>447.71</v>
      </c>
      <c r="AA55" s="15">
        <f t="shared" si="7"/>
        <v>3509606.5249249991</v>
      </c>
      <c r="AC55" s="26">
        <v>0</v>
      </c>
      <c r="AD55" s="60">
        <v>0</v>
      </c>
      <c r="AE55" s="60">
        <f t="shared" si="8"/>
        <v>0</v>
      </c>
      <c r="AF55" s="27">
        <f t="shared" si="17"/>
        <v>286.54000000000002</v>
      </c>
      <c r="AG55" s="15">
        <f t="shared" si="9"/>
        <v>0</v>
      </c>
      <c r="AI55" s="26">
        <v>0</v>
      </c>
      <c r="AJ55" s="60">
        <v>0</v>
      </c>
      <c r="AK55" s="60">
        <f t="shared" si="10"/>
        <v>0</v>
      </c>
      <c r="AL55" s="27">
        <f t="shared" si="18"/>
        <v>346.23</v>
      </c>
      <c r="AM55" s="15">
        <f t="shared" si="11"/>
        <v>0</v>
      </c>
      <c r="AO55" s="15">
        <f t="shared" si="12"/>
        <v>4238474.3003699994</v>
      </c>
      <c r="AP55" s="15">
        <f t="shared" si="19"/>
        <v>1412824.7667899998</v>
      </c>
    </row>
    <row r="56" spans="1:42" x14ac:dyDescent="0.25">
      <c r="A56">
        <v>140113</v>
      </c>
      <c r="B56" s="24">
        <v>21001</v>
      </c>
      <c r="C56" s="25" t="s">
        <v>225</v>
      </c>
      <c r="D56" t="s">
        <v>180</v>
      </c>
      <c r="E56" s="26">
        <v>95</v>
      </c>
      <c r="F56" s="60">
        <v>158.03870000000001</v>
      </c>
      <c r="G56" s="60">
        <f t="shared" si="20"/>
        <v>1.6635652631578948</v>
      </c>
      <c r="H56" s="27">
        <f t="shared" si="13"/>
        <v>2179.13</v>
      </c>
      <c r="I56" s="28">
        <f t="shared" si="1"/>
        <v>344386.87233100005</v>
      </c>
      <c r="K56" s="26">
        <v>52</v>
      </c>
      <c r="L56" s="60">
        <v>30.733400000000024</v>
      </c>
      <c r="M56" s="60">
        <f t="shared" si="2"/>
        <v>0.5910269230769235</v>
      </c>
      <c r="N56" s="27">
        <f t="shared" si="14"/>
        <v>199.23</v>
      </c>
      <c r="O56" s="28">
        <f t="shared" si="3"/>
        <v>6123.0152820000039</v>
      </c>
      <c r="Q56" s="26">
        <v>12</v>
      </c>
      <c r="R56" s="60">
        <v>19.8962</v>
      </c>
      <c r="S56" s="60">
        <f t="shared" si="4"/>
        <v>1.6580166666666667</v>
      </c>
      <c r="T56" s="27">
        <f t="shared" si="15"/>
        <v>99.62</v>
      </c>
      <c r="U56" s="28">
        <f t="shared" si="5"/>
        <v>1982.0594440000002</v>
      </c>
      <c r="W56" s="26">
        <v>7782</v>
      </c>
      <c r="X56" s="60">
        <v>1687.5817999999999</v>
      </c>
      <c r="Y56" s="60">
        <f t="shared" si="6"/>
        <v>0.21685708044204574</v>
      </c>
      <c r="Z56" s="27">
        <f t="shared" si="16"/>
        <v>447.71</v>
      </c>
      <c r="AA56" s="15">
        <f t="shared" si="7"/>
        <v>755547.2476779999</v>
      </c>
      <c r="AC56" s="26">
        <v>0</v>
      </c>
      <c r="AD56" s="60">
        <v>0</v>
      </c>
      <c r="AE56" s="60">
        <f t="shared" si="8"/>
        <v>0</v>
      </c>
      <c r="AF56" s="27">
        <f t="shared" si="17"/>
        <v>286.54000000000002</v>
      </c>
      <c r="AG56" s="15">
        <f t="shared" si="9"/>
        <v>0</v>
      </c>
      <c r="AI56" s="26">
        <v>0</v>
      </c>
      <c r="AJ56" s="60">
        <v>0</v>
      </c>
      <c r="AK56" s="60">
        <f t="shared" si="10"/>
        <v>0</v>
      </c>
      <c r="AL56" s="27">
        <f t="shared" si="18"/>
        <v>346.23</v>
      </c>
      <c r="AM56" s="15">
        <f t="shared" si="11"/>
        <v>0</v>
      </c>
      <c r="AO56" s="15">
        <f t="shared" si="12"/>
        <v>1108039.1947349999</v>
      </c>
      <c r="AP56" s="15">
        <f t="shared" si="19"/>
        <v>369346.39824499999</v>
      </c>
    </row>
    <row r="57" spans="1:42" x14ac:dyDescent="0.25">
      <c r="A57">
        <v>140233</v>
      </c>
      <c r="B57" s="24">
        <v>18007</v>
      </c>
      <c r="C57" s="25" t="s">
        <v>226</v>
      </c>
      <c r="D57" t="s">
        <v>180</v>
      </c>
      <c r="E57" s="26">
        <v>275</v>
      </c>
      <c r="F57" s="60">
        <v>618.59159999999997</v>
      </c>
      <c r="G57" s="60">
        <f t="shared" si="20"/>
        <v>2.2494239999999999</v>
      </c>
      <c r="H57" s="27">
        <f t="shared" si="13"/>
        <v>2179.13</v>
      </c>
      <c r="I57" s="28">
        <f t="shared" si="1"/>
        <v>1347991.5133080001</v>
      </c>
      <c r="K57" s="26">
        <v>0</v>
      </c>
      <c r="L57" s="60">
        <v>0</v>
      </c>
      <c r="M57" s="60">
        <f t="shared" si="2"/>
        <v>0</v>
      </c>
      <c r="N57" s="27">
        <f t="shared" si="14"/>
        <v>199.23</v>
      </c>
      <c r="O57" s="28">
        <f t="shared" si="3"/>
        <v>0</v>
      </c>
      <c r="Q57" s="26">
        <v>0</v>
      </c>
      <c r="R57" s="60">
        <v>0</v>
      </c>
      <c r="S57" s="60">
        <f t="shared" si="4"/>
        <v>0</v>
      </c>
      <c r="T57" s="27">
        <f t="shared" si="15"/>
        <v>99.62</v>
      </c>
      <c r="U57" s="28">
        <f t="shared" si="5"/>
        <v>0</v>
      </c>
      <c r="W57" s="26">
        <v>34600</v>
      </c>
      <c r="X57" s="60">
        <v>7825.9522999999999</v>
      </c>
      <c r="Y57" s="60">
        <f t="shared" si="6"/>
        <v>0.22618359248554912</v>
      </c>
      <c r="Z57" s="27">
        <f t="shared" si="16"/>
        <v>447.71</v>
      </c>
      <c r="AA57" s="15">
        <f t="shared" si="7"/>
        <v>3503757.1042329995</v>
      </c>
      <c r="AC57" s="26">
        <v>0</v>
      </c>
      <c r="AD57" s="60">
        <v>0</v>
      </c>
      <c r="AE57" s="60">
        <f t="shared" si="8"/>
        <v>0</v>
      </c>
      <c r="AF57" s="27">
        <f t="shared" si="17"/>
        <v>286.54000000000002</v>
      </c>
      <c r="AG57" s="15">
        <f t="shared" si="9"/>
        <v>0</v>
      </c>
      <c r="AI57" s="26">
        <v>0</v>
      </c>
      <c r="AJ57" s="60">
        <v>0</v>
      </c>
      <c r="AK57" s="60">
        <f t="shared" si="10"/>
        <v>0</v>
      </c>
      <c r="AL57" s="27">
        <f t="shared" si="18"/>
        <v>346.23</v>
      </c>
      <c r="AM57" s="15">
        <f t="shared" si="11"/>
        <v>0</v>
      </c>
      <c r="AO57" s="15">
        <f t="shared" si="12"/>
        <v>4851748.6175409993</v>
      </c>
      <c r="AP57" s="15">
        <f t="shared" si="19"/>
        <v>1617249.539180333</v>
      </c>
    </row>
    <row r="58" spans="1:42" x14ac:dyDescent="0.25">
      <c r="A58">
        <v>140162</v>
      </c>
      <c r="B58" s="24">
        <v>2008</v>
      </c>
      <c r="C58" s="25" t="s">
        <v>227</v>
      </c>
      <c r="D58" t="s">
        <v>180</v>
      </c>
      <c r="E58" s="26">
        <v>231</v>
      </c>
      <c r="F58" s="60">
        <v>381.12989999999996</v>
      </c>
      <c r="G58" s="60">
        <f t="shared" si="20"/>
        <v>1.6499129870129869</v>
      </c>
      <c r="H58" s="27">
        <f t="shared" si="13"/>
        <v>2179.13</v>
      </c>
      <c r="I58" s="28">
        <f t="shared" si="1"/>
        <v>830531.59898699995</v>
      </c>
      <c r="K58" s="26">
        <v>0</v>
      </c>
      <c r="L58" s="60">
        <v>0</v>
      </c>
      <c r="M58" s="60">
        <f t="shared" si="2"/>
        <v>0</v>
      </c>
      <c r="N58" s="27">
        <f t="shared" si="14"/>
        <v>199.23</v>
      </c>
      <c r="O58" s="28">
        <f t="shared" si="3"/>
        <v>0</v>
      </c>
      <c r="Q58" s="26">
        <v>0</v>
      </c>
      <c r="R58" s="60">
        <v>0</v>
      </c>
      <c r="S58" s="60">
        <f t="shared" si="4"/>
        <v>0</v>
      </c>
      <c r="T58" s="27">
        <f t="shared" si="15"/>
        <v>99.62</v>
      </c>
      <c r="U58" s="28">
        <f t="shared" si="5"/>
        <v>0</v>
      </c>
      <c r="W58" s="26">
        <v>25319</v>
      </c>
      <c r="X58" s="60">
        <v>4683.3230000000003</v>
      </c>
      <c r="Y58" s="60">
        <f t="shared" si="6"/>
        <v>0.18497266874679097</v>
      </c>
      <c r="Z58" s="27">
        <f t="shared" si="16"/>
        <v>447.71</v>
      </c>
      <c r="AA58" s="15">
        <f t="shared" si="7"/>
        <v>2096770.54033</v>
      </c>
      <c r="AC58" s="26">
        <v>0</v>
      </c>
      <c r="AD58" s="60">
        <v>0</v>
      </c>
      <c r="AE58" s="60">
        <f t="shared" si="8"/>
        <v>0</v>
      </c>
      <c r="AF58" s="27">
        <f t="shared" si="17"/>
        <v>286.54000000000002</v>
      </c>
      <c r="AG58" s="15">
        <f t="shared" si="9"/>
        <v>0</v>
      </c>
      <c r="AI58" s="26">
        <v>0</v>
      </c>
      <c r="AJ58" s="60">
        <v>0</v>
      </c>
      <c r="AK58" s="60">
        <f t="shared" si="10"/>
        <v>0</v>
      </c>
      <c r="AL58" s="27">
        <f t="shared" si="18"/>
        <v>346.23</v>
      </c>
      <c r="AM58" s="15">
        <f t="shared" si="11"/>
        <v>0</v>
      </c>
      <c r="AO58" s="15">
        <f t="shared" si="12"/>
        <v>2927302.1393169998</v>
      </c>
      <c r="AP58" s="15">
        <f t="shared" si="19"/>
        <v>975767.37977233331</v>
      </c>
    </row>
    <row r="59" spans="1:42" x14ac:dyDescent="0.25">
      <c r="A59">
        <v>140062</v>
      </c>
      <c r="B59" s="24">
        <v>16020</v>
      </c>
      <c r="C59" s="25" t="s">
        <v>228</v>
      </c>
      <c r="D59" t="s">
        <v>180</v>
      </c>
      <c r="E59" s="26">
        <v>213</v>
      </c>
      <c r="F59" s="60">
        <v>413.00350000000003</v>
      </c>
      <c r="G59" s="60">
        <f t="shared" si="20"/>
        <v>1.9389835680751175</v>
      </c>
      <c r="H59" s="27">
        <f t="shared" si="13"/>
        <v>2179.13</v>
      </c>
      <c r="I59" s="28">
        <f t="shared" si="1"/>
        <v>899988.31695500016</v>
      </c>
      <c r="K59" s="26">
        <v>39</v>
      </c>
      <c r="L59" s="60">
        <v>26.160999999999994</v>
      </c>
      <c r="M59" s="60">
        <f t="shared" si="2"/>
        <v>0.67079487179487163</v>
      </c>
      <c r="N59" s="27">
        <f t="shared" si="14"/>
        <v>199.23</v>
      </c>
      <c r="O59" s="28">
        <f t="shared" si="3"/>
        <v>5212.0560299999988</v>
      </c>
      <c r="Q59" s="26">
        <v>0</v>
      </c>
      <c r="R59" s="60">
        <v>0</v>
      </c>
      <c r="S59" s="60">
        <f t="shared" si="4"/>
        <v>0</v>
      </c>
      <c r="T59" s="27">
        <f t="shared" si="15"/>
        <v>99.62</v>
      </c>
      <c r="U59" s="28">
        <f t="shared" si="5"/>
        <v>0</v>
      </c>
      <c r="W59" s="26">
        <v>16155</v>
      </c>
      <c r="X59" s="60">
        <v>4159.3114000000005</v>
      </c>
      <c r="Y59" s="60">
        <f t="shared" si="6"/>
        <v>0.25746279170535441</v>
      </c>
      <c r="Z59" s="27">
        <f t="shared" si="16"/>
        <v>447.71</v>
      </c>
      <c r="AA59" s="15">
        <f t="shared" si="7"/>
        <v>1862165.3068940002</v>
      </c>
      <c r="AC59" s="26">
        <v>0</v>
      </c>
      <c r="AD59" s="60">
        <v>0</v>
      </c>
      <c r="AE59" s="60">
        <f t="shared" si="8"/>
        <v>0</v>
      </c>
      <c r="AF59" s="27">
        <f t="shared" si="17"/>
        <v>286.54000000000002</v>
      </c>
      <c r="AG59" s="15">
        <f t="shared" si="9"/>
        <v>0</v>
      </c>
      <c r="AI59" s="26">
        <v>0</v>
      </c>
      <c r="AJ59" s="60">
        <v>0</v>
      </c>
      <c r="AK59" s="60">
        <f t="shared" si="10"/>
        <v>0</v>
      </c>
      <c r="AL59" s="27">
        <f t="shared" si="18"/>
        <v>346.23</v>
      </c>
      <c r="AM59" s="15">
        <f t="shared" si="11"/>
        <v>0</v>
      </c>
      <c r="AO59" s="15">
        <f t="shared" si="12"/>
        <v>2767365.6798790004</v>
      </c>
      <c r="AP59" s="15">
        <f t="shared" si="19"/>
        <v>922455.22662633343</v>
      </c>
    </row>
    <row r="60" spans="1:42" x14ac:dyDescent="0.25">
      <c r="B60" s="24">
        <v>10002</v>
      </c>
      <c r="C60" s="25" t="s">
        <v>229</v>
      </c>
      <c r="D60" t="s">
        <v>180</v>
      </c>
      <c r="E60" s="26">
        <v>152</v>
      </c>
      <c r="F60" s="60">
        <v>101.9301</v>
      </c>
      <c r="G60" s="60">
        <f t="shared" si="20"/>
        <v>0.67059276315789473</v>
      </c>
      <c r="H60" s="27">
        <f t="shared" si="13"/>
        <v>2179.13</v>
      </c>
      <c r="I60" s="28">
        <f t="shared" si="1"/>
        <v>222118.93881300002</v>
      </c>
      <c r="K60" s="26">
        <v>0</v>
      </c>
      <c r="L60" s="60">
        <v>0</v>
      </c>
      <c r="M60" s="60">
        <f t="shared" si="2"/>
        <v>0</v>
      </c>
      <c r="N60" s="27">
        <f t="shared" si="14"/>
        <v>199.23</v>
      </c>
      <c r="O60" s="28">
        <f t="shared" si="3"/>
        <v>0</v>
      </c>
      <c r="Q60" s="26">
        <v>0</v>
      </c>
      <c r="R60" s="60">
        <v>0</v>
      </c>
      <c r="S60" s="60">
        <f t="shared" si="4"/>
        <v>0</v>
      </c>
      <c r="T60" s="27">
        <f t="shared" si="15"/>
        <v>99.62</v>
      </c>
      <c r="U60" s="28">
        <f t="shared" si="5"/>
        <v>0</v>
      </c>
      <c r="W60" s="26">
        <v>13640</v>
      </c>
      <c r="X60" s="60">
        <v>3475.3762999999994</v>
      </c>
      <c r="Y60" s="60">
        <f t="shared" si="6"/>
        <v>0.25479298387096772</v>
      </c>
      <c r="Z60" s="27">
        <f t="shared" si="16"/>
        <v>447.71</v>
      </c>
      <c r="AA60" s="15">
        <f t="shared" si="7"/>
        <v>1555960.7232729997</v>
      </c>
      <c r="AC60" s="26">
        <v>0</v>
      </c>
      <c r="AD60" s="60">
        <v>0</v>
      </c>
      <c r="AE60" s="60">
        <f t="shared" si="8"/>
        <v>0</v>
      </c>
      <c r="AF60" s="27">
        <f t="shared" si="17"/>
        <v>286.54000000000002</v>
      </c>
      <c r="AG60" s="15">
        <f t="shared" si="9"/>
        <v>0</v>
      </c>
      <c r="AI60" s="26">
        <v>0</v>
      </c>
      <c r="AJ60" s="60">
        <v>0</v>
      </c>
      <c r="AK60" s="60">
        <f t="shared" si="10"/>
        <v>0</v>
      </c>
      <c r="AL60" s="27">
        <f t="shared" si="18"/>
        <v>346.23</v>
      </c>
      <c r="AM60" s="15">
        <f t="shared" si="11"/>
        <v>0</v>
      </c>
      <c r="AO60" s="15">
        <f t="shared" si="12"/>
        <v>1778079.6620859997</v>
      </c>
      <c r="AP60" s="15">
        <f t="shared" si="19"/>
        <v>592693.22069533321</v>
      </c>
    </row>
    <row r="61" spans="1:42" x14ac:dyDescent="0.25">
      <c r="A61">
        <v>140117</v>
      </c>
      <c r="B61" s="24">
        <v>3066</v>
      </c>
      <c r="C61" s="25" t="s">
        <v>230</v>
      </c>
      <c r="D61" t="s">
        <v>180</v>
      </c>
      <c r="E61" s="26">
        <v>351</v>
      </c>
      <c r="F61" s="60">
        <v>522.14689999999996</v>
      </c>
      <c r="G61" s="60">
        <f t="shared" si="20"/>
        <v>1.4875980056980056</v>
      </c>
      <c r="H61" s="27">
        <f t="shared" si="13"/>
        <v>2179.13</v>
      </c>
      <c r="I61" s="28">
        <f t="shared" si="1"/>
        <v>1137825.974197</v>
      </c>
      <c r="K61" s="26">
        <v>0</v>
      </c>
      <c r="L61" s="60">
        <v>0</v>
      </c>
      <c r="M61" s="60">
        <f t="shared" si="2"/>
        <v>0</v>
      </c>
      <c r="N61" s="27">
        <f t="shared" si="14"/>
        <v>199.23</v>
      </c>
      <c r="O61" s="28">
        <f t="shared" si="3"/>
        <v>0</v>
      </c>
      <c r="Q61" s="26">
        <v>4</v>
      </c>
      <c r="R61" s="60">
        <v>6.2540999999999993</v>
      </c>
      <c r="S61" s="60">
        <f t="shared" si="4"/>
        <v>1.5635249999999998</v>
      </c>
      <c r="T61" s="27">
        <f t="shared" si="15"/>
        <v>99.62</v>
      </c>
      <c r="U61" s="28">
        <f t="shared" si="5"/>
        <v>623.03344199999992</v>
      </c>
      <c r="W61" s="26">
        <v>14658</v>
      </c>
      <c r="X61" s="60">
        <v>4762.7239999999993</v>
      </c>
      <c r="Y61" s="60">
        <f t="shared" si="6"/>
        <v>0.32492318188020186</v>
      </c>
      <c r="Z61" s="27">
        <f t="shared" si="16"/>
        <v>447.71</v>
      </c>
      <c r="AA61" s="15">
        <f t="shared" si="7"/>
        <v>2132319.1620399994</v>
      </c>
      <c r="AC61" s="26">
        <v>0</v>
      </c>
      <c r="AD61" s="60">
        <v>0</v>
      </c>
      <c r="AE61" s="60">
        <f t="shared" si="8"/>
        <v>0</v>
      </c>
      <c r="AF61" s="27">
        <f t="shared" si="17"/>
        <v>286.54000000000002</v>
      </c>
      <c r="AG61" s="15">
        <f t="shared" si="9"/>
        <v>0</v>
      </c>
      <c r="AI61" s="26">
        <v>0</v>
      </c>
      <c r="AJ61" s="60">
        <v>0</v>
      </c>
      <c r="AK61" s="60">
        <f t="shared" si="10"/>
        <v>0</v>
      </c>
      <c r="AL61" s="27">
        <f t="shared" si="18"/>
        <v>346.23</v>
      </c>
      <c r="AM61" s="15">
        <f t="shared" si="11"/>
        <v>0</v>
      </c>
      <c r="AO61" s="15">
        <f t="shared" si="12"/>
        <v>3270768.1696789991</v>
      </c>
      <c r="AP61" s="15">
        <f t="shared" si="19"/>
        <v>1090256.0565596663</v>
      </c>
    </row>
    <row r="62" spans="1:42" x14ac:dyDescent="0.25">
      <c r="A62">
        <v>140224</v>
      </c>
      <c r="B62" s="24">
        <v>3052</v>
      </c>
      <c r="C62" s="25" t="s">
        <v>231</v>
      </c>
      <c r="D62" t="s">
        <v>180</v>
      </c>
      <c r="E62" s="26">
        <v>311</v>
      </c>
      <c r="F62" s="60">
        <v>339.07320000000004</v>
      </c>
      <c r="G62" s="60">
        <f t="shared" si="20"/>
        <v>1.0902675241157558</v>
      </c>
      <c r="H62" s="27">
        <f t="shared" si="13"/>
        <v>2179.13</v>
      </c>
      <c r="I62" s="28">
        <f t="shared" si="1"/>
        <v>738884.58231600013</v>
      </c>
      <c r="K62" s="26">
        <v>143</v>
      </c>
      <c r="L62" s="60">
        <v>96.199600000000089</v>
      </c>
      <c r="M62" s="60">
        <f t="shared" si="2"/>
        <v>0.67272447552447612</v>
      </c>
      <c r="N62" s="27">
        <f t="shared" si="14"/>
        <v>199.23</v>
      </c>
      <c r="O62" s="28">
        <f t="shared" si="3"/>
        <v>19165.846308000018</v>
      </c>
      <c r="Q62" s="26">
        <v>0</v>
      </c>
      <c r="R62" s="60">
        <v>0</v>
      </c>
      <c r="S62" s="60">
        <f t="shared" si="4"/>
        <v>0</v>
      </c>
      <c r="T62" s="27">
        <f t="shared" si="15"/>
        <v>99.62</v>
      </c>
      <c r="U62" s="28">
        <f t="shared" si="5"/>
        <v>0</v>
      </c>
      <c r="W62" s="26">
        <v>8864</v>
      </c>
      <c r="X62" s="60">
        <v>2244.5914999999995</v>
      </c>
      <c r="Y62" s="60">
        <f t="shared" si="6"/>
        <v>0.25322557536101076</v>
      </c>
      <c r="Z62" s="27">
        <f t="shared" si="16"/>
        <v>447.71</v>
      </c>
      <c r="AA62" s="15">
        <f t="shared" si="7"/>
        <v>1004926.0604649998</v>
      </c>
      <c r="AC62" s="26">
        <v>87</v>
      </c>
      <c r="AD62" s="60">
        <v>83.763599999999997</v>
      </c>
      <c r="AE62" s="60">
        <f t="shared" si="8"/>
        <v>0.96279999999999999</v>
      </c>
      <c r="AF62" s="27">
        <f t="shared" si="17"/>
        <v>286.54000000000002</v>
      </c>
      <c r="AG62" s="15">
        <f t="shared" si="9"/>
        <v>24001.621944000002</v>
      </c>
      <c r="AI62" s="26">
        <v>167</v>
      </c>
      <c r="AJ62" s="60">
        <v>91.810300000000012</v>
      </c>
      <c r="AK62" s="60">
        <f t="shared" si="10"/>
        <v>0.54976227544910183</v>
      </c>
      <c r="AL62" s="27">
        <f t="shared" si="18"/>
        <v>346.23</v>
      </c>
      <c r="AM62" s="15">
        <f t="shared" si="11"/>
        <v>31787.480169000006</v>
      </c>
      <c r="AO62" s="15">
        <f t="shared" si="12"/>
        <v>1818765.5912019997</v>
      </c>
      <c r="AP62" s="15">
        <f t="shared" si="19"/>
        <v>606255.19706733327</v>
      </c>
    </row>
    <row r="63" spans="1:42" x14ac:dyDescent="0.25">
      <c r="A63">
        <v>140217</v>
      </c>
      <c r="B63" s="24">
        <v>5007</v>
      </c>
      <c r="C63" s="25" t="s">
        <v>231</v>
      </c>
      <c r="D63" t="s">
        <v>180</v>
      </c>
      <c r="E63" s="26">
        <v>104</v>
      </c>
      <c r="F63" s="60">
        <v>179.65989999999999</v>
      </c>
      <c r="G63" s="60">
        <f t="shared" si="20"/>
        <v>1.7274990384615383</v>
      </c>
      <c r="H63" s="27">
        <f t="shared" si="13"/>
        <v>2179.13</v>
      </c>
      <c r="I63" s="28">
        <f t="shared" si="1"/>
        <v>391502.277887</v>
      </c>
      <c r="K63" s="26">
        <v>87</v>
      </c>
      <c r="L63" s="60">
        <v>54.945399999999999</v>
      </c>
      <c r="M63" s="60">
        <f t="shared" si="2"/>
        <v>0.6315563218390805</v>
      </c>
      <c r="N63" s="27">
        <f t="shared" si="14"/>
        <v>199.23</v>
      </c>
      <c r="O63" s="28">
        <f t="shared" si="3"/>
        <v>10946.772042000001</v>
      </c>
      <c r="Q63" s="26">
        <v>0</v>
      </c>
      <c r="R63" s="60">
        <v>0</v>
      </c>
      <c r="S63" s="60">
        <f t="shared" si="4"/>
        <v>0</v>
      </c>
      <c r="T63" s="27">
        <f t="shared" si="15"/>
        <v>99.62</v>
      </c>
      <c r="U63" s="28">
        <f t="shared" si="5"/>
        <v>0</v>
      </c>
      <c r="W63" s="26">
        <v>8957</v>
      </c>
      <c r="X63" s="60">
        <v>2894.3354999999997</v>
      </c>
      <c r="Y63" s="60">
        <f t="shared" si="6"/>
        <v>0.32313670871943728</v>
      </c>
      <c r="Z63" s="27">
        <f t="shared" si="16"/>
        <v>447.71</v>
      </c>
      <c r="AA63" s="15">
        <f t="shared" si="7"/>
        <v>1295822.9467049998</v>
      </c>
      <c r="AC63" s="26">
        <v>15</v>
      </c>
      <c r="AD63" s="60">
        <v>14.442</v>
      </c>
      <c r="AE63" s="60">
        <f t="shared" si="8"/>
        <v>0.96279999999999999</v>
      </c>
      <c r="AF63" s="27">
        <f t="shared" si="17"/>
        <v>286.54000000000002</v>
      </c>
      <c r="AG63" s="15">
        <f t="shared" si="9"/>
        <v>4138.2106800000001</v>
      </c>
      <c r="AI63" s="26">
        <v>0</v>
      </c>
      <c r="AJ63" s="60">
        <v>0</v>
      </c>
      <c r="AK63" s="60">
        <f t="shared" si="10"/>
        <v>0</v>
      </c>
      <c r="AL63" s="27">
        <f t="shared" si="18"/>
        <v>346.23</v>
      </c>
      <c r="AM63" s="15">
        <f t="shared" si="11"/>
        <v>0</v>
      </c>
      <c r="AO63" s="15">
        <f t="shared" si="12"/>
        <v>1702410.2073139998</v>
      </c>
      <c r="AP63" s="15">
        <f t="shared" si="19"/>
        <v>567470.06910466659</v>
      </c>
    </row>
    <row r="64" spans="1:42" x14ac:dyDescent="0.25">
      <c r="A64">
        <v>140007</v>
      </c>
      <c r="B64" s="24">
        <v>10003</v>
      </c>
      <c r="C64" s="25" t="s">
        <v>232</v>
      </c>
      <c r="D64" t="s">
        <v>180</v>
      </c>
      <c r="E64" s="26">
        <v>556</v>
      </c>
      <c r="F64" s="60">
        <v>827.05219999999986</v>
      </c>
      <c r="G64" s="60">
        <f t="shared" si="20"/>
        <v>1.4875039568345321</v>
      </c>
      <c r="H64" s="27">
        <f t="shared" si="13"/>
        <v>2179.13</v>
      </c>
      <c r="I64" s="28">
        <f t="shared" si="1"/>
        <v>1802254.2605859998</v>
      </c>
      <c r="K64" s="26">
        <v>144</v>
      </c>
      <c r="L64" s="60">
        <v>92.946600000000004</v>
      </c>
      <c r="M64" s="60">
        <f t="shared" si="2"/>
        <v>0.64546250000000005</v>
      </c>
      <c r="N64" s="27">
        <f t="shared" si="14"/>
        <v>199.23</v>
      </c>
      <c r="O64" s="28">
        <f t="shared" si="3"/>
        <v>18517.751118</v>
      </c>
      <c r="Q64" s="26">
        <v>10</v>
      </c>
      <c r="R64" s="60">
        <v>15.6084</v>
      </c>
      <c r="S64" s="60">
        <f t="shared" si="4"/>
        <v>1.56084</v>
      </c>
      <c r="T64" s="27">
        <f t="shared" si="15"/>
        <v>99.62</v>
      </c>
      <c r="U64" s="28">
        <f t="shared" si="5"/>
        <v>1554.9088080000001</v>
      </c>
      <c r="W64" s="26">
        <v>32003</v>
      </c>
      <c r="X64" s="60">
        <v>8941.1947</v>
      </c>
      <c r="Y64" s="60">
        <f t="shared" si="6"/>
        <v>0.27938614192419459</v>
      </c>
      <c r="Z64" s="27">
        <f t="shared" si="16"/>
        <v>447.71</v>
      </c>
      <c r="AA64" s="15">
        <f t="shared" si="7"/>
        <v>4003062.279137</v>
      </c>
      <c r="AC64" s="26">
        <v>0</v>
      </c>
      <c r="AD64" s="60">
        <v>0</v>
      </c>
      <c r="AE64" s="60">
        <f t="shared" si="8"/>
        <v>0</v>
      </c>
      <c r="AF64" s="27">
        <f t="shared" si="17"/>
        <v>286.54000000000002</v>
      </c>
      <c r="AG64" s="15">
        <f t="shared" si="9"/>
        <v>0</v>
      </c>
      <c r="AI64" s="26">
        <v>0</v>
      </c>
      <c r="AJ64" s="60">
        <v>0</v>
      </c>
      <c r="AK64" s="60">
        <f t="shared" si="10"/>
        <v>0</v>
      </c>
      <c r="AL64" s="27">
        <f t="shared" si="18"/>
        <v>346.23</v>
      </c>
      <c r="AM64" s="15">
        <f t="shared" si="11"/>
        <v>0</v>
      </c>
      <c r="AO64" s="15">
        <f t="shared" si="12"/>
        <v>5825389.1996489996</v>
      </c>
      <c r="AP64" s="15">
        <f t="shared" si="19"/>
        <v>1941796.3998829999</v>
      </c>
    </row>
    <row r="65" spans="1:42" x14ac:dyDescent="0.25">
      <c r="A65">
        <v>140063</v>
      </c>
      <c r="B65" s="24">
        <v>15007</v>
      </c>
      <c r="C65" s="25" t="s">
        <v>233</v>
      </c>
      <c r="D65" t="s">
        <v>180</v>
      </c>
      <c r="E65" s="26">
        <v>135</v>
      </c>
      <c r="F65" s="60">
        <v>241.98149999999998</v>
      </c>
      <c r="G65" s="60">
        <f t="shared" si="20"/>
        <v>1.7924555555555555</v>
      </c>
      <c r="H65" s="27">
        <f t="shared" si="13"/>
        <v>2179.13</v>
      </c>
      <c r="I65" s="28">
        <f t="shared" si="1"/>
        <v>527309.14609499997</v>
      </c>
      <c r="K65" s="26">
        <v>0</v>
      </c>
      <c r="L65" s="60">
        <v>0</v>
      </c>
      <c r="M65" s="60">
        <f t="shared" si="2"/>
        <v>0</v>
      </c>
      <c r="N65" s="27">
        <f t="shared" si="14"/>
        <v>199.23</v>
      </c>
      <c r="O65" s="28">
        <f t="shared" si="3"/>
        <v>0</v>
      </c>
      <c r="Q65" s="26">
        <v>0</v>
      </c>
      <c r="R65" s="60">
        <v>0</v>
      </c>
      <c r="S65" s="60">
        <f t="shared" si="4"/>
        <v>0</v>
      </c>
      <c r="T65" s="27">
        <f t="shared" si="15"/>
        <v>99.62</v>
      </c>
      <c r="U65" s="28">
        <f t="shared" si="5"/>
        <v>0</v>
      </c>
      <c r="W65" s="26">
        <v>14368</v>
      </c>
      <c r="X65" s="60">
        <v>3675.9223999999999</v>
      </c>
      <c r="Y65" s="60">
        <f t="shared" si="6"/>
        <v>0.25584092427616928</v>
      </c>
      <c r="Z65" s="27">
        <f t="shared" si="16"/>
        <v>447.71</v>
      </c>
      <c r="AA65" s="15">
        <f t="shared" si="7"/>
        <v>1645747.2177040002</v>
      </c>
      <c r="AC65" s="26">
        <v>0</v>
      </c>
      <c r="AD65" s="60">
        <v>0</v>
      </c>
      <c r="AE65" s="60">
        <f t="shared" si="8"/>
        <v>0</v>
      </c>
      <c r="AF65" s="27">
        <f t="shared" si="17"/>
        <v>286.54000000000002</v>
      </c>
      <c r="AG65" s="15">
        <f t="shared" si="9"/>
        <v>0</v>
      </c>
      <c r="AI65" s="26">
        <v>0</v>
      </c>
      <c r="AJ65" s="60">
        <v>0</v>
      </c>
      <c r="AK65" s="60">
        <f t="shared" si="10"/>
        <v>0</v>
      </c>
      <c r="AL65" s="27">
        <f t="shared" si="18"/>
        <v>346.23</v>
      </c>
      <c r="AM65" s="15">
        <f t="shared" si="11"/>
        <v>0</v>
      </c>
      <c r="AO65" s="15">
        <f t="shared" si="12"/>
        <v>2173056.3637990002</v>
      </c>
      <c r="AP65" s="15">
        <f t="shared" si="19"/>
        <v>724352.12126633339</v>
      </c>
    </row>
    <row r="66" spans="1:42" x14ac:dyDescent="0.25">
      <c r="A66">
        <v>140029</v>
      </c>
      <c r="B66" s="24">
        <v>1007</v>
      </c>
      <c r="C66" s="25" t="s">
        <v>234</v>
      </c>
      <c r="D66" t="s">
        <v>180</v>
      </c>
      <c r="E66" s="26">
        <v>624</v>
      </c>
      <c r="F66" s="60">
        <v>558.61729999999989</v>
      </c>
      <c r="G66" s="60">
        <f t="shared" si="20"/>
        <v>0.89522003205128187</v>
      </c>
      <c r="H66" s="27">
        <f t="shared" si="13"/>
        <v>2179.13</v>
      </c>
      <c r="I66" s="28">
        <f t="shared" si="1"/>
        <v>1217299.7169489998</v>
      </c>
      <c r="K66" s="26">
        <v>0</v>
      </c>
      <c r="L66" s="60">
        <v>0</v>
      </c>
      <c r="M66" s="60">
        <f t="shared" si="2"/>
        <v>0</v>
      </c>
      <c r="N66" s="27">
        <f t="shared" si="14"/>
        <v>199.23</v>
      </c>
      <c r="O66" s="28">
        <f t="shared" si="3"/>
        <v>0</v>
      </c>
      <c r="Q66" s="26">
        <v>0</v>
      </c>
      <c r="R66" s="60">
        <v>0</v>
      </c>
      <c r="S66" s="60">
        <f t="shared" si="4"/>
        <v>0</v>
      </c>
      <c r="T66" s="27">
        <f t="shared" si="15"/>
        <v>99.62</v>
      </c>
      <c r="U66" s="28">
        <f t="shared" si="5"/>
        <v>0</v>
      </c>
      <c r="W66" s="26">
        <v>34341</v>
      </c>
      <c r="X66" s="60">
        <v>11376.009499999998</v>
      </c>
      <c r="Y66" s="60">
        <f t="shared" si="6"/>
        <v>0.33126611048018401</v>
      </c>
      <c r="Z66" s="27">
        <f t="shared" si="16"/>
        <v>447.71</v>
      </c>
      <c r="AA66" s="15">
        <f t="shared" si="7"/>
        <v>5093153.2132449988</v>
      </c>
      <c r="AC66" s="26">
        <v>0</v>
      </c>
      <c r="AD66" s="60">
        <v>0</v>
      </c>
      <c r="AE66" s="60">
        <f t="shared" si="8"/>
        <v>0</v>
      </c>
      <c r="AF66" s="27">
        <f t="shared" si="17"/>
        <v>286.54000000000002</v>
      </c>
      <c r="AG66" s="15">
        <f t="shared" si="9"/>
        <v>0</v>
      </c>
      <c r="AI66" s="26">
        <v>0</v>
      </c>
      <c r="AJ66" s="60">
        <v>0</v>
      </c>
      <c r="AK66" s="60">
        <f t="shared" si="10"/>
        <v>0</v>
      </c>
      <c r="AL66" s="27">
        <f t="shared" si="18"/>
        <v>346.23</v>
      </c>
      <c r="AM66" s="15">
        <f t="shared" si="11"/>
        <v>0</v>
      </c>
      <c r="AO66" s="15">
        <f t="shared" si="12"/>
        <v>6310452.9301939989</v>
      </c>
      <c r="AP66" s="15">
        <f t="shared" si="19"/>
        <v>2103484.3100646664</v>
      </c>
    </row>
    <row r="67" spans="1:42" x14ac:dyDescent="0.25">
      <c r="A67">
        <v>143302</v>
      </c>
      <c r="B67" s="24">
        <v>3999</v>
      </c>
      <c r="C67" s="25" t="s">
        <v>235</v>
      </c>
      <c r="D67" t="s">
        <v>180</v>
      </c>
      <c r="E67" s="26">
        <v>15</v>
      </c>
      <c r="F67" s="60">
        <v>60.508400000000002</v>
      </c>
      <c r="G67" s="60">
        <f t="shared" si="20"/>
        <v>4.0338933333333333</v>
      </c>
      <c r="H67" s="27">
        <f t="shared" si="13"/>
        <v>2179.13</v>
      </c>
      <c r="I67" s="28">
        <f t="shared" si="1"/>
        <v>131855.66969200002</v>
      </c>
      <c r="K67" s="26">
        <v>0</v>
      </c>
      <c r="L67" s="60">
        <v>0</v>
      </c>
      <c r="M67" s="60">
        <f t="shared" si="2"/>
        <v>0</v>
      </c>
      <c r="N67" s="27">
        <f t="shared" si="14"/>
        <v>199.23</v>
      </c>
      <c r="O67" s="28">
        <f t="shared" si="3"/>
        <v>0</v>
      </c>
      <c r="Q67" s="26">
        <v>0</v>
      </c>
      <c r="R67" s="60">
        <v>0</v>
      </c>
      <c r="S67" s="60">
        <f t="shared" si="4"/>
        <v>0</v>
      </c>
      <c r="T67" s="27">
        <f t="shared" si="15"/>
        <v>99.62</v>
      </c>
      <c r="U67" s="28">
        <f t="shared" si="5"/>
        <v>0</v>
      </c>
      <c r="W67" s="26">
        <v>2207</v>
      </c>
      <c r="X67" s="60">
        <v>1043.4417999999998</v>
      </c>
      <c r="Y67" s="60">
        <f t="shared" si="6"/>
        <v>0.47278740371545075</v>
      </c>
      <c r="Z67" s="27">
        <f t="shared" si="16"/>
        <v>447.71</v>
      </c>
      <c r="AA67" s="15">
        <f t="shared" si="7"/>
        <v>467159.32827799988</v>
      </c>
      <c r="AC67" s="26">
        <v>0</v>
      </c>
      <c r="AD67" s="60">
        <v>0</v>
      </c>
      <c r="AE67" s="60">
        <f t="shared" si="8"/>
        <v>0</v>
      </c>
      <c r="AF67" s="27">
        <f t="shared" si="17"/>
        <v>286.54000000000002</v>
      </c>
      <c r="AG67" s="15">
        <f t="shared" si="9"/>
        <v>0</v>
      </c>
      <c r="AI67" s="26">
        <v>0</v>
      </c>
      <c r="AJ67" s="60">
        <v>0</v>
      </c>
      <c r="AK67" s="60">
        <f t="shared" si="10"/>
        <v>0</v>
      </c>
      <c r="AL67" s="27">
        <f t="shared" si="18"/>
        <v>346.23</v>
      </c>
      <c r="AM67" s="15">
        <f t="shared" si="11"/>
        <v>0</v>
      </c>
      <c r="AO67" s="15">
        <f t="shared" si="12"/>
        <v>599014.99796999991</v>
      </c>
      <c r="AP67" s="15">
        <f t="shared" si="19"/>
        <v>199671.66598999998</v>
      </c>
    </row>
    <row r="68" spans="1:42" x14ac:dyDescent="0.25">
      <c r="A68">
        <v>140213</v>
      </c>
      <c r="B68" s="24">
        <v>10004</v>
      </c>
      <c r="C68" s="25" t="s">
        <v>236</v>
      </c>
      <c r="D68" t="s">
        <v>180</v>
      </c>
      <c r="E68" s="26">
        <v>566</v>
      </c>
      <c r="F68" s="60">
        <v>533.73820000000001</v>
      </c>
      <c r="G68" s="60">
        <f t="shared" si="20"/>
        <v>0.94300035335689047</v>
      </c>
      <c r="H68" s="27">
        <f t="shared" si="13"/>
        <v>2179.13</v>
      </c>
      <c r="I68" s="28">
        <f t="shared" si="1"/>
        <v>1163084.923766</v>
      </c>
      <c r="K68" s="26">
        <v>3</v>
      </c>
      <c r="L68" s="60">
        <v>2.1916000000000002</v>
      </c>
      <c r="M68" s="60">
        <f t="shared" si="2"/>
        <v>0.73053333333333337</v>
      </c>
      <c r="N68" s="27">
        <f t="shared" si="14"/>
        <v>199.23</v>
      </c>
      <c r="O68" s="28">
        <f t="shared" si="3"/>
        <v>436.63246800000002</v>
      </c>
      <c r="Q68" s="26">
        <v>0</v>
      </c>
      <c r="R68" s="60">
        <v>0</v>
      </c>
      <c r="S68" s="60">
        <f t="shared" si="4"/>
        <v>0</v>
      </c>
      <c r="T68" s="27">
        <f t="shared" si="15"/>
        <v>99.62</v>
      </c>
      <c r="U68" s="28">
        <f t="shared" si="5"/>
        <v>0</v>
      </c>
      <c r="W68" s="26">
        <v>18081</v>
      </c>
      <c r="X68" s="60">
        <v>4174.1338000000005</v>
      </c>
      <c r="Y68" s="60">
        <f t="shared" si="6"/>
        <v>0.23085746363586088</v>
      </c>
      <c r="Z68" s="27">
        <f t="shared" si="16"/>
        <v>447.71</v>
      </c>
      <c r="AA68" s="15">
        <f t="shared" si="7"/>
        <v>1868801.4435980001</v>
      </c>
      <c r="AC68" s="26">
        <v>0</v>
      </c>
      <c r="AD68" s="60">
        <v>0</v>
      </c>
      <c r="AE68" s="60">
        <f t="shared" si="8"/>
        <v>0</v>
      </c>
      <c r="AF68" s="27">
        <f t="shared" si="17"/>
        <v>286.54000000000002</v>
      </c>
      <c r="AG68" s="15">
        <f t="shared" si="9"/>
        <v>0</v>
      </c>
      <c r="AI68" s="26">
        <v>0</v>
      </c>
      <c r="AJ68" s="60">
        <v>0</v>
      </c>
      <c r="AK68" s="60">
        <f t="shared" si="10"/>
        <v>0</v>
      </c>
      <c r="AL68" s="27">
        <f t="shared" si="18"/>
        <v>346.23</v>
      </c>
      <c r="AM68" s="15">
        <f t="shared" si="11"/>
        <v>0</v>
      </c>
      <c r="AO68" s="15">
        <f t="shared" si="12"/>
        <v>3032322.9998320001</v>
      </c>
      <c r="AP68" s="15">
        <f t="shared" si="19"/>
        <v>1010774.3332773334</v>
      </c>
    </row>
    <row r="69" spans="1:42" x14ac:dyDescent="0.25">
      <c r="A69">
        <v>140143</v>
      </c>
      <c r="B69" s="24">
        <v>19008</v>
      </c>
      <c r="C69" s="25" t="s">
        <v>237</v>
      </c>
      <c r="D69" t="s">
        <v>180</v>
      </c>
      <c r="E69" s="26">
        <v>28</v>
      </c>
      <c r="F69" s="60">
        <v>26.775699999999997</v>
      </c>
      <c r="G69" s="60">
        <f t="shared" si="20"/>
        <v>0.95627499999999988</v>
      </c>
      <c r="H69" s="27">
        <f t="shared" si="13"/>
        <v>2179.13</v>
      </c>
      <c r="I69" s="28">
        <f t="shared" si="1"/>
        <v>58347.731140999997</v>
      </c>
      <c r="K69" s="26">
        <v>0</v>
      </c>
      <c r="L69" s="60">
        <v>0</v>
      </c>
      <c r="M69" s="60">
        <f t="shared" si="2"/>
        <v>0</v>
      </c>
      <c r="N69" s="27">
        <f t="shared" si="14"/>
        <v>199.23</v>
      </c>
      <c r="O69" s="28">
        <f t="shared" si="3"/>
        <v>0</v>
      </c>
      <c r="Q69" s="26">
        <v>0</v>
      </c>
      <c r="R69" s="60">
        <v>0</v>
      </c>
      <c r="S69" s="60">
        <f t="shared" si="4"/>
        <v>0</v>
      </c>
      <c r="T69" s="27">
        <f t="shared" si="15"/>
        <v>99.62</v>
      </c>
      <c r="U69" s="28">
        <f t="shared" si="5"/>
        <v>0</v>
      </c>
      <c r="W69" s="26">
        <v>8092</v>
      </c>
      <c r="X69" s="60">
        <v>1448.5458999999998</v>
      </c>
      <c r="Y69" s="60">
        <f t="shared" si="6"/>
        <v>0.17900962679189322</v>
      </c>
      <c r="Z69" s="27">
        <f t="shared" si="16"/>
        <v>447.71</v>
      </c>
      <c r="AA69" s="15">
        <f t="shared" si="7"/>
        <v>648528.48488899996</v>
      </c>
      <c r="AC69" s="26">
        <v>0</v>
      </c>
      <c r="AD69" s="60">
        <v>0</v>
      </c>
      <c r="AE69" s="60">
        <f t="shared" si="8"/>
        <v>0</v>
      </c>
      <c r="AF69" s="27">
        <f t="shared" si="17"/>
        <v>286.54000000000002</v>
      </c>
      <c r="AG69" s="15">
        <f t="shared" si="9"/>
        <v>0</v>
      </c>
      <c r="AI69" s="26">
        <v>0</v>
      </c>
      <c r="AJ69" s="60">
        <v>0</v>
      </c>
      <c r="AK69" s="60">
        <f t="shared" si="10"/>
        <v>0</v>
      </c>
      <c r="AL69" s="27">
        <f t="shared" si="18"/>
        <v>346.23</v>
      </c>
      <c r="AM69" s="15">
        <f t="shared" si="11"/>
        <v>0</v>
      </c>
      <c r="AO69" s="15">
        <f t="shared" si="12"/>
        <v>706876.21603000001</v>
      </c>
      <c r="AP69" s="15">
        <f t="shared" si="19"/>
        <v>235625.40534333335</v>
      </c>
    </row>
    <row r="70" spans="1:42" x14ac:dyDescent="0.25">
      <c r="A70">
        <v>140013</v>
      </c>
      <c r="B70" s="24">
        <v>16005</v>
      </c>
      <c r="C70" s="25" t="s">
        <v>238</v>
      </c>
      <c r="D70" t="s">
        <v>180</v>
      </c>
      <c r="E70" s="26">
        <v>33</v>
      </c>
      <c r="F70" s="60">
        <v>48.639099999999999</v>
      </c>
      <c r="G70" s="60">
        <f t="shared" si="20"/>
        <v>1.4739121212121211</v>
      </c>
      <c r="H70" s="27">
        <f t="shared" si="13"/>
        <v>2179.13</v>
      </c>
      <c r="I70" s="28">
        <f t="shared" si="1"/>
        <v>105990.92198300001</v>
      </c>
      <c r="K70" s="26">
        <v>5</v>
      </c>
      <c r="L70" s="60">
        <v>3.6442999999999994</v>
      </c>
      <c r="M70" s="60">
        <f t="shared" si="2"/>
        <v>0.72885999999999984</v>
      </c>
      <c r="N70" s="27">
        <f t="shared" si="14"/>
        <v>199.23</v>
      </c>
      <c r="O70" s="28">
        <f t="shared" si="3"/>
        <v>726.0538889999998</v>
      </c>
      <c r="Q70" s="26">
        <v>0</v>
      </c>
      <c r="R70" s="60">
        <v>0</v>
      </c>
      <c r="S70" s="60">
        <f t="shared" si="4"/>
        <v>0</v>
      </c>
      <c r="T70" s="27">
        <f t="shared" si="15"/>
        <v>99.62</v>
      </c>
      <c r="U70" s="28">
        <f t="shared" si="5"/>
        <v>0</v>
      </c>
      <c r="W70" s="26">
        <v>6435</v>
      </c>
      <c r="X70" s="60">
        <v>2073.4901999999997</v>
      </c>
      <c r="Y70" s="60">
        <f t="shared" si="6"/>
        <v>0.32222069930069924</v>
      </c>
      <c r="Z70" s="27">
        <f t="shared" si="16"/>
        <v>447.71</v>
      </c>
      <c r="AA70" s="15">
        <f t="shared" si="7"/>
        <v>928322.29744199989</v>
      </c>
      <c r="AC70" s="26">
        <v>0</v>
      </c>
      <c r="AD70" s="60">
        <v>0</v>
      </c>
      <c r="AE70" s="60">
        <f t="shared" si="8"/>
        <v>0</v>
      </c>
      <c r="AF70" s="27">
        <f t="shared" si="17"/>
        <v>286.54000000000002</v>
      </c>
      <c r="AG70" s="15">
        <f t="shared" si="9"/>
        <v>0</v>
      </c>
      <c r="AI70" s="26">
        <v>0</v>
      </c>
      <c r="AJ70" s="60">
        <v>0</v>
      </c>
      <c r="AK70" s="60">
        <f t="shared" si="10"/>
        <v>0</v>
      </c>
      <c r="AL70" s="27">
        <f t="shared" si="18"/>
        <v>346.23</v>
      </c>
      <c r="AM70" s="15">
        <f t="shared" si="11"/>
        <v>0</v>
      </c>
      <c r="AO70" s="15">
        <f t="shared" si="12"/>
        <v>1035039.2733139999</v>
      </c>
      <c r="AP70" s="15">
        <f t="shared" si="19"/>
        <v>345013.09110466664</v>
      </c>
    </row>
    <row r="71" spans="1:42" x14ac:dyDescent="0.25">
      <c r="A71">
        <v>140280</v>
      </c>
      <c r="B71" s="24">
        <v>18015</v>
      </c>
      <c r="C71" s="25" t="s">
        <v>239</v>
      </c>
      <c r="D71" t="s">
        <v>180</v>
      </c>
      <c r="E71" s="26">
        <v>374</v>
      </c>
      <c r="F71" s="60">
        <v>502.93360000000001</v>
      </c>
      <c r="G71" s="60">
        <f t="shared" si="20"/>
        <v>1.3447422459893048</v>
      </c>
      <c r="H71" s="27">
        <f t="shared" si="13"/>
        <v>2179.13</v>
      </c>
      <c r="I71" s="28">
        <f t="shared" si="1"/>
        <v>1095957.6957680001</v>
      </c>
      <c r="K71" s="26">
        <v>73</v>
      </c>
      <c r="L71" s="60">
        <v>48.031200000000013</v>
      </c>
      <c r="M71" s="60">
        <f t="shared" si="2"/>
        <v>0.65796164383561662</v>
      </c>
      <c r="N71" s="27">
        <f t="shared" si="14"/>
        <v>199.23</v>
      </c>
      <c r="O71" s="28">
        <f t="shared" si="3"/>
        <v>9569.2559760000022</v>
      </c>
      <c r="Q71" s="26">
        <v>12</v>
      </c>
      <c r="R71" s="60">
        <v>20.069999999999997</v>
      </c>
      <c r="S71" s="60">
        <f t="shared" si="4"/>
        <v>1.6724999999999997</v>
      </c>
      <c r="T71" s="27">
        <f t="shared" si="15"/>
        <v>99.62</v>
      </c>
      <c r="U71" s="28">
        <f t="shared" si="5"/>
        <v>1999.3733999999997</v>
      </c>
      <c r="W71" s="26">
        <v>34484</v>
      </c>
      <c r="X71" s="60">
        <v>8289.5008000000016</v>
      </c>
      <c r="Y71" s="60">
        <f t="shared" si="6"/>
        <v>0.24038686927270622</v>
      </c>
      <c r="Z71" s="27">
        <f t="shared" si="16"/>
        <v>447.71</v>
      </c>
      <c r="AA71" s="15">
        <f t="shared" si="7"/>
        <v>3711292.4031680007</v>
      </c>
      <c r="AC71" s="26">
        <v>75</v>
      </c>
      <c r="AD71" s="60">
        <v>20.323900000000002</v>
      </c>
      <c r="AE71" s="60">
        <f t="shared" si="8"/>
        <v>0.27098533333333336</v>
      </c>
      <c r="AF71" s="27">
        <f t="shared" si="17"/>
        <v>286.54000000000002</v>
      </c>
      <c r="AG71" s="15">
        <f t="shared" si="9"/>
        <v>5823.6103060000014</v>
      </c>
      <c r="AI71" s="26">
        <v>0</v>
      </c>
      <c r="AJ71" s="60">
        <v>0</v>
      </c>
      <c r="AK71" s="60">
        <f t="shared" si="10"/>
        <v>0</v>
      </c>
      <c r="AL71" s="27">
        <f t="shared" si="18"/>
        <v>346.23</v>
      </c>
      <c r="AM71" s="15">
        <f t="shared" si="11"/>
        <v>0</v>
      </c>
      <c r="AO71" s="15">
        <f t="shared" si="12"/>
        <v>4824642.338618001</v>
      </c>
      <c r="AP71" s="15">
        <f t="shared" si="19"/>
        <v>1608214.1128726669</v>
      </c>
    </row>
    <row r="72" spans="1:42" x14ac:dyDescent="0.25">
      <c r="B72" s="24">
        <v>19004</v>
      </c>
      <c r="C72" s="25" t="s">
        <v>240</v>
      </c>
      <c r="D72" t="s">
        <v>180</v>
      </c>
      <c r="E72" s="26">
        <v>7</v>
      </c>
      <c r="F72" s="60">
        <v>4.8083</v>
      </c>
      <c r="G72" s="60">
        <f>F72/E72</f>
        <v>0.68689999999999996</v>
      </c>
      <c r="H72" s="27">
        <f t="shared" si="13"/>
        <v>2179.13</v>
      </c>
      <c r="I72" s="28">
        <f>E72*G72*H72</f>
        <v>10477.910779</v>
      </c>
      <c r="K72" s="26">
        <v>0</v>
      </c>
      <c r="L72" s="60">
        <v>0</v>
      </c>
      <c r="M72" s="60">
        <f>IFERROR(L72/K72,0)</f>
        <v>0</v>
      </c>
      <c r="N72" s="27">
        <f t="shared" si="14"/>
        <v>199.23</v>
      </c>
      <c r="O72" s="28">
        <f>K72*M72*N72</f>
        <v>0</v>
      </c>
      <c r="Q72" s="26">
        <v>0</v>
      </c>
      <c r="R72" s="60">
        <v>0</v>
      </c>
      <c r="S72" s="60">
        <f>IFERROR(R72/Q72,0)</f>
        <v>0</v>
      </c>
      <c r="T72" s="27">
        <f t="shared" si="15"/>
        <v>99.62</v>
      </c>
      <c r="U72" s="28">
        <f>Q72*S72*T72</f>
        <v>0</v>
      </c>
      <c r="W72" s="26">
        <v>2523</v>
      </c>
      <c r="X72" s="60">
        <v>379.55859999999996</v>
      </c>
      <c r="Y72" s="60">
        <f>IFERROR(X72/W72,0)</f>
        <v>0.15043939754260799</v>
      </c>
      <c r="Z72" s="27">
        <f t="shared" si="16"/>
        <v>447.71</v>
      </c>
      <c r="AA72" s="15">
        <f>W72*Y72*Z72</f>
        <v>169932.18080599996</v>
      </c>
      <c r="AC72" s="26">
        <v>0</v>
      </c>
      <c r="AD72" s="60">
        <v>0</v>
      </c>
      <c r="AE72" s="60">
        <f>IFERROR(AD72/AC72,0)</f>
        <v>0</v>
      </c>
      <c r="AF72" s="27">
        <f t="shared" si="17"/>
        <v>286.54000000000002</v>
      </c>
      <c r="AG72" s="15">
        <f>AC72*AE72*AF72</f>
        <v>0</v>
      </c>
      <c r="AI72" s="26">
        <v>0</v>
      </c>
      <c r="AJ72" s="60">
        <v>0</v>
      </c>
      <c r="AK72" s="60">
        <f>IFERROR(AJ72/AI72,0)</f>
        <v>0</v>
      </c>
      <c r="AL72" s="27">
        <f t="shared" si="18"/>
        <v>346.23</v>
      </c>
      <c r="AM72" s="15">
        <f>AI72*AK72*AL72</f>
        <v>0</v>
      </c>
      <c r="AO72" s="15">
        <f>AM72+AG72+AA72+U72+O72+I72</f>
        <v>180410.09158499996</v>
      </c>
      <c r="AP72" s="15">
        <f t="shared" si="19"/>
        <v>60136.697194999986</v>
      </c>
    </row>
    <row r="73" spans="1:42" x14ac:dyDescent="0.25">
      <c r="B73" s="24">
        <v>23001</v>
      </c>
      <c r="C73" s="25" t="s">
        <v>241</v>
      </c>
      <c r="D73" t="s">
        <v>180</v>
      </c>
      <c r="E73" s="26">
        <v>12</v>
      </c>
      <c r="F73" s="60">
        <v>14.791300000000003</v>
      </c>
      <c r="G73" s="60">
        <f>F73/E73</f>
        <v>1.2326083333333335</v>
      </c>
      <c r="H73" s="27">
        <f t="shared" si="13"/>
        <v>2179.13</v>
      </c>
      <c r="I73" s="28">
        <f>E73*G73*H73</f>
        <v>32232.165569000008</v>
      </c>
      <c r="K73" s="26">
        <v>0</v>
      </c>
      <c r="L73" s="60">
        <v>0</v>
      </c>
      <c r="M73" s="60">
        <f>IFERROR(L73/K73,0)</f>
        <v>0</v>
      </c>
      <c r="N73" s="27">
        <f t="shared" si="14"/>
        <v>199.23</v>
      </c>
      <c r="O73" s="28">
        <f>K73*M73*N73</f>
        <v>0</v>
      </c>
      <c r="Q73" s="26">
        <v>0</v>
      </c>
      <c r="R73" s="60">
        <v>0</v>
      </c>
      <c r="S73" s="60">
        <f>IFERROR(R73/Q73,0)</f>
        <v>0</v>
      </c>
      <c r="T73" s="27">
        <f t="shared" si="15"/>
        <v>99.62</v>
      </c>
      <c r="U73" s="28">
        <f>Q73*S73*T73</f>
        <v>0</v>
      </c>
      <c r="W73" s="26">
        <v>4504</v>
      </c>
      <c r="X73" s="60">
        <v>965.54570000000012</v>
      </c>
      <c r="Y73" s="60">
        <f>IFERROR(X73/W73,0)</f>
        <v>0.21437515541740679</v>
      </c>
      <c r="Z73" s="27">
        <f t="shared" si="16"/>
        <v>447.71</v>
      </c>
      <c r="AA73" s="15">
        <f>W73*Y73*Z73</f>
        <v>432284.46534700005</v>
      </c>
      <c r="AC73" s="26">
        <v>0</v>
      </c>
      <c r="AD73" s="60">
        <v>0</v>
      </c>
      <c r="AE73" s="60">
        <f>IFERROR(AD73/AC73,0)</f>
        <v>0</v>
      </c>
      <c r="AF73" s="27">
        <f t="shared" si="17"/>
        <v>286.54000000000002</v>
      </c>
      <c r="AG73" s="15">
        <f>AC73*AE73*AF73</f>
        <v>0</v>
      </c>
      <c r="AI73" s="26">
        <v>0</v>
      </c>
      <c r="AJ73" s="60">
        <v>0</v>
      </c>
      <c r="AK73" s="60">
        <f>IFERROR(AJ73/AI73,0)</f>
        <v>0</v>
      </c>
      <c r="AL73" s="27">
        <f t="shared" si="18"/>
        <v>346.23</v>
      </c>
      <c r="AM73" s="15">
        <f>AI73*AK73*AL73</f>
        <v>0</v>
      </c>
      <c r="AO73" s="15">
        <f>AM73+AG73+AA73+U73+O73+I73</f>
        <v>464516.63091600005</v>
      </c>
      <c r="AP73" s="15">
        <f>AO73/3</f>
        <v>154838.87697200003</v>
      </c>
    </row>
    <row r="74" spans="1:42" x14ac:dyDescent="0.25">
      <c r="B74" s="24">
        <v>16004</v>
      </c>
      <c r="C74" s="25" t="s">
        <v>242</v>
      </c>
      <c r="D74" t="s">
        <v>180</v>
      </c>
      <c r="E74" s="26">
        <v>27</v>
      </c>
      <c r="F74" s="60">
        <v>47.286299999999997</v>
      </c>
      <c r="G74" s="60">
        <f>F74/E74</f>
        <v>1.7513444444444444</v>
      </c>
      <c r="H74" s="27">
        <f t="shared" ref="H74:H79" si="21">$H$9</f>
        <v>2179.13</v>
      </c>
      <c r="I74" s="28">
        <f>E74*G74*H74</f>
        <v>103042.994919</v>
      </c>
      <c r="K74" s="26">
        <v>0</v>
      </c>
      <c r="L74" s="60">
        <v>0</v>
      </c>
      <c r="M74" s="60">
        <f>IFERROR(L74/K74,0)</f>
        <v>0</v>
      </c>
      <c r="N74" s="27">
        <f t="shared" ref="N74:N79" si="22">$N$9</f>
        <v>199.23</v>
      </c>
      <c r="O74" s="28">
        <f>K74*M74*N74</f>
        <v>0</v>
      </c>
      <c r="Q74" s="26">
        <v>0</v>
      </c>
      <c r="R74" s="60">
        <v>0</v>
      </c>
      <c r="S74" s="60">
        <f>IFERROR(R74/Q74,0)</f>
        <v>0</v>
      </c>
      <c r="T74" s="27">
        <f t="shared" ref="T74:T79" si="23">$T$9</f>
        <v>99.62</v>
      </c>
      <c r="U74" s="28">
        <f>Q74*S74*T74</f>
        <v>0</v>
      </c>
      <c r="W74" s="26">
        <v>10429</v>
      </c>
      <c r="X74" s="60">
        <v>2710.6470999999997</v>
      </c>
      <c r="Y74" s="60">
        <f>IFERROR(X74/W74,0)</f>
        <v>0.2599143829705628</v>
      </c>
      <c r="Z74" s="27">
        <f t="shared" ref="Z74:Z79" si="24">$Z$9</f>
        <v>447.71</v>
      </c>
      <c r="AA74" s="15">
        <f>W74*Y74*Z74</f>
        <v>1213583.8131409995</v>
      </c>
      <c r="AC74" s="26">
        <v>0</v>
      </c>
      <c r="AD74" s="60">
        <v>0</v>
      </c>
      <c r="AE74" s="60">
        <f>IFERROR(AD74/AC74,0)</f>
        <v>0</v>
      </c>
      <c r="AF74" s="27">
        <f t="shared" ref="AF74:AF79" si="25">$AF$9</f>
        <v>286.54000000000002</v>
      </c>
      <c r="AG74" s="15">
        <f>AC74*AE74*AF74</f>
        <v>0</v>
      </c>
      <c r="AI74" s="26">
        <v>0</v>
      </c>
      <c r="AJ74" s="60">
        <v>0</v>
      </c>
      <c r="AK74" s="60">
        <f>IFERROR(AJ74/AI74,0)</f>
        <v>0</v>
      </c>
      <c r="AL74" s="27">
        <f t="shared" ref="AL74:AL79" si="26">$AL$9</f>
        <v>346.23</v>
      </c>
      <c r="AM74" s="15">
        <f>AI74*AK74*AL74</f>
        <v>0</v>
      </c>
      <c r="AO74" s="15">
        <f>AM74+AG74+AA74+U74+O74+I74</f>
        <v>1316626.8080599995</v>
      </c>
      <c r="AP74" s="15">
        <f>AO74/3</f>
        <v>438875.60268666648</v>
      </c>
    </row>
  </sheetData>
  <mergeCells count="6">
    <mergeCell ref="E7:I7"/>
    <mergeCell ref="K7:O7"/>
    <mergeCell ref="Q7:U7"/>
    <mergeCell ref="W7:AA7"/>
    <mergeCell ref="AC7:AG7"/>
    <mergeCell ref="AI7:AM7"/>
  </mergeCells>
  <pageMargins left="0.7" right="0.7" top="0.75" bottom="0.75" header="0.3" footer="0.3"/>
  <pageSetup pageOrder="overThenDown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766A85E11E30F4E991D0A89AF3E1058" ma:contentTypeVersion="21" ma:contentTypeDescription="Create a new document." ma:contentTypeScope="" ma:versionID="e9e714bb0801ac8b7362f47fe2f2be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d2c4303766fcadb54f511e1f5a2aa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hidden="true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hidden="true" ma:internalName="PublishingExpirationDate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634A3CF-1695-47BB-A03B-F954AD45534E}"/>
</file>

<file path=customXml/itemProps2.xml><?xml version="1.0" encoding="utf-8"?>
<ds:datastoreItem xmlns:ds="http://schemas.openxmlformats.org/officeDocument/2006/customXml" ds:itemID="{D76FC072-D736-4510-A2A1-7A9C592E859D}"/>
</file>

<file path=customXml/itemProps3.xml><?xml version="1.0" encoding="utf-8"?>
<ds:datastoreItem xmlns:ds="http://schemas.openxmlformats.org/officeDocument/2006/customXml" ds:itemID="{BA638405-2296-43F8-B9E8-CEEE4B10EC2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Safety Net Pool</vt:lpstr>
      <vt:lpstr>Critical Access Pool</vt:lpstr>
      <vt:lpstr>Fixed Rate - Volume</vt:lpstr>
      <vt:lpstr>Fixed Rate-Acuity High Medicaid</vt:lpstr>
      <vt:lpstr>Fixed Rate-Acuity Other Acute</vt:lpstr>
      <vt:lpstr>'Critical Access Pool'!Print_Titles</vt:lpstr>
      <vt:lpstr>'Fixed Rate-Acuity High Medicaid'!Print_Titles</vt:lpstr>
      <vt:lpstr>'Fixed Rate-Acuity Other Acute'!Print_Titles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October Through December 22 Directed Payment Calculations</dc:title>
  <dc:creator/>
  <cp:lastModifiedBy/>
  <dcterms:created xsi:type="dcterms:W3CDTF">2022-09-26T18:48:26Z</dcterms:created>
  <dcterms:modified xsi:type="dcterms:W3CDTF">2022-09-26T18:49:19Z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0x0101000766A85E11E30F4E991D0A89AF3E1058</vt:lpwstr>
  </property>
  <property fmtid="{D5CDD505-2E9C-101B-9397-08002B2CF9AE}" pid="3" name="TaxKeyword">
    <vt:lpwstr/>
  </property>
  <property fmtid="{D5CDD505-2E9C-101B-9397-08002B2CF9AE}" pid="4" name="TaxCatchAll">
    <vt:lpwstr/>
  </property>
  <property fmtid="{D5CDD505-2E9C-101B-9397-08002B2CF9AE}" pid="5" name="TaxKeywordTaxHTField">
    <vt:lpwstr/>
  </property>
</Properties>
</file>