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0434588-5474-4B22-AD57-CDF5BE59CE98}" xr6:coauthVersionLast="47" xr6:coauthVersionMax="47" xr10:uidLastSave="{00000000-0000-0000-0000-000000000000}"/>
  <bookViews>
    <workbookView xWindow="-110" yWindow="-110" windowWidth="19420" windowHeight="10420" firstSheet="3" activeTab="5" xr2:uid="{7C5D9D3F-79AF-4EC3-A90C-4B9E51127D37}"/>
  </bookViews>
  <sheets>
    <sheet name="Safety Net Pool" sheetId="1" r:id="rId1"/>
    <sheet name="Public Hospital Pool" sheetId="2" r:id="rId2"/>
    <sheet name="Critical Access Pool" sheetId="3" r:id="rId3"/>
    <sheet name="Fixed Rate - Volume" sheetId="4" r:id="rId4"/>
    <sheet name="Fixed Rate-Acuity High Medicaid" sheetId="5" r:id="rId5"/>
    <sheet name="Fixed Rate-Acuity Other Acute" sheetId="7" r:id="rId6"/>
  </sheets>
  <definedNames>
    <definedName name="_xlnm.Print_Titles" localSheetId="2">'Critical Access Pool'!$1:$14</definedName>
    <definedName name="_xlnm.Print_Titles" localSheetId="4">'Fixed Rate-Acuity High Medicaid'!$B:$D,'Fixed Rate-Acuity High Medicaid'!$1:$8</definedName>
    <definedName name="_xlnm.Print_Titles" localSheetId="5">'Fixed Rate-Acuity Other Acute'!$B:$D,'Fixed Rate-Acuity Other Acute'!$1:$8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" i="7" l="1"/>
  <c r="O53" i="7"/>
  <c r="G53" i="7"/>
  <c r="I53" i="7"/>
  <c r="M52" i="7"/>
  <c r="O52" i="7" s="1"/>
  <c r="G52" i="7"/>
  <c r="I52" i="7" s="1"/>
  <c r="M51" i="7"/>
  <c r="G51" i="7"/>
  <c r="I51" i="7" s="1"/>
  <c r="M50" i="7"/>
  <c r="O50" i="7" s="1"/>
  <c r="G50" i="7"/>
  <c r="I50" i="7" s="1"/>
  <c r="M49" i="7"/>
  <c r="O49" i="7" s="1"/>
  <c r="G49" i="7"/>
  <c r="I49" i="7" s="1"/>
  <c r="M48" i="7"/>
  <c r="O48" i="7" s="1"/>
  <c r="G48" i="7"/>
  <c r="I48" i="7" s="1"/>
  <c r="M47" i="7"/>
  <c r="O47" i="7" s="1"/>
  <c r="Q47" i="7" s="1"/>
  <c r="R47" i="7" s="1"/>
  <c r="G47" i="7"/>
  <c r="I47" i="7" s="1"/>
  <c r="M46" i="7"/>
  <c r="O46" i="7" s="1"/>
  <c r="Q46" i="7" s="1"/>
  <c r="R46" i="7" s="1"/>
  <c r="G46" i="7"/>
  <c r="I46" i="7" s="1"/>
  <c r="M45" i="7"/>
  <c r="O45" i="7" s="1"/>
  <c r="G45" i="7"/>
  <c r="I45" i="7" s="1"/>
  <c r="M44" i="7"/>
  <c r="O44" i="7" s="1"/>
  <c r="G44" i="7"/>
  <c r="I44" i="7" s="1"/>
  <c r="M43" i="7"/>
  <c r="G43" i="7"/>
  <c r="I43" i="7" s="1"/>
  <c r="M42" i="7"/>
  <c r="O42" i="7" s="1"/>
  <c r="G42" i="7"/>
  <c r="I42" i="7" s="1"/>
  <c r="M41" i="7"/>
  <c r="O41" i="7" s="1"/>
  <c r="G41" i="7"/>
  <c r="I41" i="7"/>
  <c r="M40" i="7"/>
  <c r="O40" i="7" s="1"/>
  <c r="G40" i="7"/>
  <c r="I40" i="7" s="1"/>
  <c r="M39" i="7"/>
  <c r="O39" i="7"/>
  <c r="G39" i="7"/>
  <c r="I39" i="7" s="1"/>
  <c r="M38" i="7"/>
  <c r="O38" i="7" s="1"/>
  <c r="G38" i="7"/>
  <c r="I38" i="7" s="1"/>
  <c r="M37" i="7"/>
  <c r="O37" i="7" s="1"/>
  <c r="G37" i="7"/>
  <c r="M36" i="7"/>
  <c r="O36" i="7" s="1"/>
  <c r="G36" i="7"/>
  <c r="I36" i="7" s="1"/>
  <c r="M35" i="7"/>
  <c r="O35" i="7" s="1"/>
  <c r="G35" i="7"/>
  <c r="I35" i="7" s="1"/>
  <c r="M34" i="7"/>
  <c r="O34" i="7" s="1"/>
  <c r="G34" i="7"/>
  <c r="I34" i="7" s="1"/>
  <c r="M33" i="7"/>
  <c r="O33" i="7" s="1"/>
  <c r="G33" i="7"/>
  <c r="I33" i="7" s="1"/>
  <c r="M31" i="7"/>
  <c r="O31" i="7"/>
  <c r="G31" i="7"/>
  <c r="I31" i="7"/>
  <c r="M29" i="7"/>
  <c r="O29" i="7"/>
  <c r="G29" i="7"/>
  <c r="I29" i="7"/>
  <c r="G28" i="7"/>
  <c r="I28" i="7"/>
  <c r="M27" i="7"/>
  <c r="O27" i="7" s="1"/>
  <c r="G27" i="7"/>
  <c r="I27" i="7" s="1"/>
  <c r="M26" i="7"/>
  <c r="O26" i="7" s="1"/>
  <c r="M25" i="7"/>
  <c r="O25" i="7" s="1"/>
  <c r="G25" i="7"/>
  <c r="I25" i="7"/>
  <c r="G24" i="7"/>
  <c r="I24" i="7"/>
  <c r="M23" i="7"/>
  <c r="O23" i="7"/>
  <c r="G23" i="7"/>
  <c r="I23" i="7" s="1"/>
  <c r="M22" i="7"/>
  <c r="O22" i="7"/>
  <c r="G22" i="7"/>
  <c r="I22" i="7"/>
  <c r="M21" i="7"/>
  <c r="O21" i="7" s="1"/>
  <c r="G21" i="7"/>
  <c r="I21" i="7" s="1"/>
  <c r="M20" i="7"/>
  <c r="O20" i="7" s="1"/>
  <c r="G20" i="7"/>
  <c r="M19" i="7"/>
  <c r="O19" i="7" s="1"/>
  <c r="G19" i="7"/>
  <c r="I19" i="7" s="1"/>
  <c r="M18" i="7"/>
  <c r="O18" i="7"/>
  <c r="G18" i="7"/>
  <c r="I18" i="7"/>
  <c r="M17" i="7"/>
  <c r="O17" i="7" s="1"/>
  <c r="G17" i="7"/>
  <c r="I17" i="7" s="1"/>
  <c r="M16" i="7"/>
  <c r="G16" i="7"/>
  <c r="M15" i="7"/>
  <c r="O15" i="7" s="1"/>
  <c r="G15" i="7"/>
  <c r="I15" i="7" s="1"/>
  <c r="M14" i="7"/>
  <c r="O14" i="7"/>
  <c r="Q14" i="7" s="1"/>
  <c r="R14" i="7" s="1"/>
  <c r="G14" i="7"/>
  <c r="I14" i="7" s="1"/>
  <c r="M13" i="7"/>
  <c r="O13" i="7" s="1"/>
  <c r="G13" i="7"/>
  <c r="I13" i="7" s="1"/>
  <c r="M12" i="7"/>
  <c r="O12" i="7" s="1"/>
  <c r="G12" i="7"/>
  <c r="M11" i="7"/>
  <c r="O11" i="7" s="1"/>
  <c r="G11" i="7"/>
  <c r="I11" i="7" s="1"/>
  <c r="M10" i="7"/>
  <c r="G10" i="7"/>
  <c r="I10" i="7" s="1"/>
  <c r="M9" i="7"/>
  <c r="G6" i="7"/>
  <c r="Q49" i="7" l="1"/>
  <c r="R49" i="7" s="1"/>
  <c r="Q40" i="7"/>
  <c r="R40" i="7" s="1"/>
  <c r="Q44" i="7"/>
  <c r="R44" i="7" s="1"/>
  <c r="Q50" i="7"/>
  <c r="R50" i="7" s="1"/>
  <c r="Q18" i="7"/>
  <c r="R18" i="7" s="1"/>
  <c r="Q45" i="7"/>
  <c r="R45" i="7" s="1"/>
  <c r="Q48" i="7"/>
  <c r="R48" i="7" s="1"/>
  <c r="Q53" i="7"/>
  <c r="R53" i="7" s="1"/>
  <c r="Q39" i="7"/>
  <c r="R39" i="7" s="1"/>
  <c r="Q22" i="7"/>
  <c r="R22" i="7" s="1"/>
  <c r="Q33" i="7"/>
  <c r="R33" i="7" s="1"/>
  <c r="I12" i="7"/>
  <c r="Q13" i="7"/>
  <c r="R13" i="7" s="1"/>
  <c r="Q25" i="7"/>
  <c r="R25" i="7" s="1"/>
  <c r="Q27" i="7"/>
  <c r="R27" i="7" s="1"/>
  <c r="Q42" i="7"/>
  <c r="R42" i="7" s="1"/>
  <c r="Q35" i="7"/>
  <c r="R35" i="7" s="1"/>
  <c r="Q15" i="7"/>
  <c r="R15" i="7" s="1"/>
  <c r="O10" i="7"/>
  <c r="Q10" i="7" s="1"/>
  <c r="R10" i="7" s="1"/>
  <c r="I16" i="7"/>
  <c r="Q17" i="7"/>
  <c r="R17" i="7" s="1"/>
  <c r="Q29" i="7"/>
  <c r="R29" i="7" s="1"/>
  <c r="Q41" i="7"/>
  <c r="R41" i="7" s="1"/>
  <c r="Q52" i="7"/>
  <c r="R52" i="7" s="1"/>
  <c r="O9" i="7"/>
  <c r="Q19" i="7"/>
  <c r="R19" i="7" s="1"/>
  <c r="Q34" i="7"/>
  <c r="R34" i="7" s="1"/>
  <c r="Q36" i="7"/>
  <c r="R36" i="7" s="1"/>
  <c r="Q38" i="7"/>
  <c r="R38" i="7" s="1"/>
  <c r="Q11" i="7"/>
  <c r="R11" i="7" s="1"/>
  <c r="Q12" i="7"/>
  <c r="R12" i="7" s="1"/>
  <c r="O16" i="7"/>
  <c r="I20" i="7"/>
  <c r="Q20" i="7" s="1"/>
  <c r="R20" i="7" s="1"/>
  <c r="Q21" i="7"/>
  <c r="R21" i="7" s="1"/>
  <c r="Q23" i="7"/>
  <c r="R23" i="7" s="1"/>
  <c r="Q31" i="7"/>
  <c r="R31" i="7" s="1"/>
  <c r="I37" i="7"/>
  <c r="Q37" i="7" s="1"/>
  <c r="R37" i="7" s="1"/>
  <c r="O43" i="7"/>
  <c r="Q43" i="7" s="1"/>
  <c r="R43" i="7" s="1"/>
  <c r="O51" i="7"/>
  <c r="Q51" i="7" s="1"/>
  <c r="R51" i="7" s="1"/>
  <c r="G9" i="7"/>
  <c r="M6" i="7"/>
  <c r="M24" i="7"/>
  <c r="O24" i="7" s="1"/>
  <c r="Q24" i="7" s="1"/>
  <c r="R24" i="7" s="1"/>
  <c r="G26" i="7"/>
  <c r="I26" i="7" s="1"/>
  <c r="Q26" i="7" s="1"/>
  <c r="R26" i="7" s="1"/>
  <c r="M28" i="7"/>
  <c r="O28" i="7" s="1"/>
  <c r="Q28" i="7" s="1"/>
  <c r="R28" i="7" s="1"/>
  <c r="G30" i="7"/>
  <c r="I30" i="7" s="1"/>
  <c r="M32" i="7"/>
  <c r="O32" i="7" s="1"/>
  <c r="M30" i="7"/>
  <c r="O30" i="7" s="1"/>
  <c r="G32" i="7"/>
  <c r="I32" i="7" s="1"/>
  <c r="M53" i="5"/>
  <c r="O53" i="5" s="1"/>
  <c r="G53" i="5"/>
  <c r="I53" i="5" s="1"/>
  <c r="G52" i="5"/>
  <c r="I52" i="5" s="1"/>
  <c r="M51" i="5"/>
  <c r="I51" i="5"/>
  <c r="G51" i="5"/>
  <c r="M50" i="5"/>
  <c r="M49" i="5"/>
  <c r="O49" i="5" s="1"/>
  <c r="G49" i="5"/>
  <c r="I49" i="5"/>
  <c r="M48" i="5"/>
  <c r="O48" i="5" s="1"/>
  <c r="G48" i="5"/>
  <c r="M47" i="5"/>
  <c r="O47" i="5" s="1"/>
  <c r="G47" i="5"/>
  <c r="I47" i="5" s="1"/>
  <c r="M46" i="5"/>
  <c r="O46" i="5" s="1"/>
  <c r="G46" i="5"/>
  <c r="I46" i="5" s="1"/>
  <c r="M45" i="5"/>
  <c r="O45" i="5" s="1"/>
  <c r="P45" i="5" s="1"/>
  <c r="Q45" i="5" s="1"/>
  <c r="G45" i="5"/>
  <c r="I45" i="5" s="1"/>
  <c r="G44" i="5"/>
  <c r="I44" i="5" s="1"/>
  <c r="M43" i="5"/>
  <c r="O43" i="5" s="1"/>
  <c r="G43" i="5"/>
  <c r="I43" i="5" s="1"/>
  <c r="M42" i="5"/>
  <c r="O42" i="5" s="1"/>
  <c r="M41" i="5"/>
  <c r="O41" i="5" s="1"/>
  <c r="G41" i="5"/>
  <c r="G40" i="5"/>
  <c r="I40" i="5" s="1"/>
  <c r="M39" i="5"/>
  <c r="G39" i="5"/>
  <c r="I39" i="5" s="1"/>
  <c r="M38" i="5"/>
  <c r="O38" i="5" s="1"/>
  <c r="G38" i="5"/>
  <c r="I38" i="5" s="1"/>
  <c r="M37" i="5"/>
  <c r="O37" i="5" s="1"/>
  <c r="G37" i="5"/>
  <c r="I37" i="5" s="1"/>
  <c r="G36" i="5"/>
  <c r="I36" i="5" s="1"/>
  <c r="M35" i="5"/>
  <c r="O35" i="5" s="1"/>
  <c r="G35" i="5"/>
  <c r="I35" i="5" s="1"/>
  <c r="M34" i="5"/>
  <c r="O34" i="5" s="1"/>
  <c r="M33" i="5"/>
  <c r="O33" i="5" s="1"/>
  <c r="G33" i="5"/>
  <c r="I33" i="5" s="1"/>
  <c r="G32" i="5"/>
  <c r="I32" i="5" s="1"/>
  <c r="M31" i="5"/>
  <c r="G31" i="5"/>
  <c r="I31" i="5" s="1"/>
  <c r="M30" i="5"/>
  <c r="O30" i="5" s="1"/>
  <c r="G30" i="5"/>
  <c r="I30" i="5"/>
  <c r="M29" i="5"/>
  <c r="O29" i="5" s="1"/>
  <c r="G29" i="5"/>
  <c r="G28" i="5"/>
  <c r="M27" i="5"/>
  <c r="O27" i="5" s="1"/>
  <c r="P27" i="5" s="1"/>
  <c r="Q27" i="5" s="1"/>
  <c r="G27" i="5"/>
  <c r="I27" i="5" s="1"/>
  <c r="M26" i="5"/>
  <c r="M25" i="5"/>
  <c r="O25" i="5" s="1"/>
  <c r="G25" i="5"/>
  <c r="I25" i="5" s="1"/>
  <c r="M24" i="5"/>
  <c r="O24" i="5" s="1"/>
  <c r="G24" i="5"/>
  <c r="I24" i="5" s="1"/>
  <c r="M23" i="5"/>
  <c r="O23" i="5" s="1"/>
  <c r="G23" i="5"/>
  <c r="I23" i="5" s="1"/>
  <c r="M22" i="5"/>
  <c r="O22" i="5" s="1"/>
  <c r="M21" i="5"/>
  <c r="O21" i="5" s="1"/>
  <c r="G21" i="5"/>
  <c r="I21" i="5" s="1"/>
  <c r="G20" i="5"/>
  <c r="I20" i="5" s="1"/>
  <c r="M19" i="5"/>
  <c r="G19" i="5"/>
  <c r="I19" i="5" s="1"/>
  <c r="M18" i="5"/>
  <c r="O18" i="5"/>
  <c r="M17" i="5"/>
  <c r="O17" i="5" s="1"/>
  <c r="G17" i="5"/>
  <c r="I17" i="5" s="1"/>
  <c r="M16" i="5"/>
  <c r="O16" i="5" s="1"/>
  <c r="G16" i="5"/>
  <c r="M15" i="5"/>
  <c r="O15" i="5" s="1"/>
  <c r="G15" i="5"/>
  <c r="I15" i="5" s="1"/>
  <c r="M14" i="5"/>
  <c r="G14" i="5"/>
  <c r="I14" i="5" s="1"/>
  <c r="M13" i="5"/>
  <c r="O13" i="5" s="1"/>
  <c r="G13" i="5"/>
  <c r="I13" i="5" s="1"/>
  <c r="M12" i="5"/>
  <c r="O12" i="5" s="1"/>
  <c r="P12" i="5" s="1"/>
  <c r="Q12" i="5" s="1"/>
  <c r="G12" i="5"/>
  <c r="I12" i="5" s="1"/>
  <c r="M11" i="5"/>
  <c r="O11" i="5" s="1"/>
  <c r="G11" i="5"/>
  <c r="I11" i="5" s="1"/>
  <c r="M10" i="5"/>
  <c r="O10" i="5" s="1"/>
  <c r="M9" i="5"/>
  <c r="I37" i="4"/>
  <c r="J37" i="4"/>
  <c r="F37" i="4"/>
  <c r="G37" i="4" s="1"/>
  <c r="K37" i="4" s="1"/>
  <c r="L37" i="4" s="1"/>
  <c r="I36" i="4"/>
  <c r="J36" i="4"/>
  <c r="G36" i="4"/>
  <c r="K36" i="4" s="1"/>
  <c r="L36" i="4" s="1"/>
  <c r="F36" i="4"/>
  <c r="I35" i="4"/>
  <c r="J35" i="4"/>
  <c r="G35" i="4"/>
  <c r="F35" i="4"/>
  <c r="I34" i="4"/>
  <c r="J34" i="4"/>
  <c r="F34" i="4"/>
  <c r="G34" i="4" s="1"/>
  <c r="K34" i="4" s="1"/>
  <c r="L34" i="4" s="1"/>
  <c r="I33" i="4"/>
  <c r="J33" i="4"/>
  <c r="F33" i="4"/>
  <c r="G33" i="4" s="1"/>
  <c r="K33" i="4" s="1"/>
  <c r="L33" i="4" s="1"/>
  <c r="I32" i="4"/>
  <c r="J32" i="4"/>
  <c r="G32" i="4"/>
  <c r="K32" i="4" s="1"/>
  <c r="L32" i="4" s="1"/>
  <c r="F32" i="4"/>
  <c r="J31" i="4"/>
  <c r="G31" i="4"/>
  <c r="J28" i="4"/>
  <c r="I28" i="4"/>
  <c r="G28" i="4"/>
  <c r="K28" i="4" s="1"/>
  <c r="L28" i="4" s="1"/>
  <c r="F28" i="4"/>
  <c r="J27" i="4"/>
  <c r="I27" i="4"/>
  <c r="G27" i="4"/>
  <c r="K27" i="4" s="1"/>
  <c r="L27" i="4" s="1"/>
  <c r="F27" i="4"/>
  <c r="J26" i="4"/>
  <c r="I26" i="4"/>
  <c r="G26" i="4"/>
  <c r="K26" i="4" s="1"/>
  <c r="L26" i="4" s="1"/>
  <c r="F26" i="4"/>
  <c r="J25" i="4"/>
  <c r="K25" i="4" s="1"/>
  <c r="L25" i="4" s="1"/>
  <c r="I25" i="4"/>
  <c r="G25" i="4"/>
  <c r="F25" i="4"/>
  <c r="I24" i="4"/>
  <c r="J24" i="4"/>
  <c r="G24" i="4"/>
  <c r="F24" i="4"/>
  <c r="J23" i="4"/>
  <c r="I23" i="4"/>
  <c r="G23" i="4"/>
  <c r="F23" i="4"/>
  <c r="I22" i="4"/>
  <c r="J22" i="4"/>
  <c r="F22" i="4"/>
  <c r="G22" i="4"/>
  <c r="K22" i="4" s="1"/>
  <c r="L22" i="4" s="1"/>
  <c r="J21" i="4"/>
  <c r="I21" i="4"/>
  <c r="F21" i="4"/>
  <c r="G21" i="4"/>
  <c r="J20" i="4"/>
  <c r="K20" i="4" s="1"/>
  <c r="L20" i="4" s="1"/>
  <c r="I20" i="4"/>
  <c r="G20" i="4"/>
  <c r="F20" i="4"/>
  <c r="J19" i="4"/>
  <c r="I19" i="4"/>
  <c r="F19" i="4"/>
  <c r="G19" i="4"/>
  <c r="J18" i="4"/>
  <c r="I18" i="4"/>
  <c r="G18" i="4"/>
  <c r="K18" i="4" s="1"/>
  <c r="L18" i="4" s="1"/>
  <c r="F18" i="4"/>
  <c r="J17" i="4"/>
  <c r="G17" i="4"/>
  <c r="J15" i="4"/>
  <c r="K14" i="4"/>
  <c r="L14" i="4" s="1"/>
  <c r="G14" i="4"/>
  <c r="F14" i="4"/>
  <c r="F13" i="4"/>
  <c r="K12" i="4"/>
  <c r="L12" i="4" s="1"/>
  <c r="F12" i="4"/>
  <c r="G12" i="4" s="1"/>
  <c r="F11" i="4"/>
  <c r="G11" i="4" s="1"/>
  <c r="K11" i="4" s="1"/>
  <c r="L11" i="4" s="1"/>
  <c r="G10" i="4"/>
  <c r="K10" i="4" s="1"/>
  <c r="L10" i="4" s="1"/>
  <c r="F10" i="4"/>
  <c r="G7" i="3"/>
  <c r="C7" i="3"/>
  <c r="G7" i="2"/>
  <c r="I15" i="2" s="1"/>
  <c r="C7" i="2"/>
  <c r="F15" i="1"/>
  <c r="G7" i="1"/>
  <c r="C7" i="1"/>
  <c r="Q30" i="7" l="1"/>
  <c r="R30" i="7" s="1"/>
  <c r="Q32" i="7"/>
  <c r="R32" i="7" s="1"/>
  <c r="M5" i="7"/>
  <c r="O6" i="7"/>
  <c r="I9" i="7"/>
  <c r="I6" i="7" s="1"/>
  <c r="G5" i="7"/>
  <c r="Q16" i="7"/>
  <c r="R16" i="7" s="1"/>
  <c r="P17" i="5"/>
  <c r="Q17" i="5" s="1"/>
  <c r="P38" i="5"/>
  <c r="Q38" i="5" s="1"/>
  <c r="P43" i="5"/>
  <c r="Q43" i="5" s="1"/>
  <c r="P46" i="5"/>
  <c r="Q46" i="5" s="1"/>
  <c r="P25" i="5"/>
  <c r="Q25" i="5" s="1"/>
  <c r="P11" i="5"/>
  <c r="Q11" i="5" s="1"/>
  <c r="P23" i="5"/>
  <c r="Q23" i="5" s="1"/>
  <c r="P53" i="5"/>
  <c r="Q53" i="5" s="1"/>
  <c r="K19" i="4"/>
  <c r="L19" i="4" s="1"/>
  <c r="K21" i="4"/>
  <c r="L21" i="4" s="1"/>
  <c r="J38" i="4"/>
  <c r="K17" i="4"/>
  <c r="K23" i="4"/>
  <c r="L23" i="4" s="1"/>
  <c r="K24" i="4"/>
  <c r="L24" i="4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L17" i="4"/>
  <c r="G6" i="5"/>
  <c r="I15" i="1"/>
  <c r="F15" i="2"/>
  <c r="I34" i="2"/>
  <c r="J34" i="2" s="1"/>
  <c r="I33" i="2"/>
  <c r="J33" i="2" s="1"/>
  <c r="I32" i="2"/>
  <c r="J32" i="2" s="1"/>
  <c r="I31" i="2"/>
  <c r="J31" i="2" s="1"/>
  <c r="I30" i="2"/>
  <c r="J30" i="2" s="1"/>
  <c r="I29" i="2"/>
  <c r="J29" i="2" s="1"/>
  <c r="I28" i="2"/>
  <c r="J28" i="2" s="1"/>
  <c r="I27" i="2"/>
  <c r="J27" i="2" s="1"/>
  <c r="I26" i="2"/>
  <c r="J26" i="2" s="1"/>
  <c r="I25" i="2"/>
  <c r="J25" i="2" s="1"/>
  <c r="I24" i="2"/>
  <c r="J24" i="2" s="1"/>
  <c r="I23" i="2"/>
  <c r="J23" i="2" s="1"/>
  <c r="I22" i="2"/>
  <c r="J22" i="2" s="1"/>
  <c r="I21" i="2"/>
  <c r="J21" i="2" s="1"/>
  <c r="I20" i="2"/>
  <c r="J20" i="2" s="1"/>
  <c r="I19" i="2"/>
  <c r="J19" i="2" s="1"/>
  <c r="I18" i="2"/>
  <c r="J18" i="2" s="1"/>
  <c r="I17" i="2"/>
  <c r="J17" i="2" s="1"/>
  <c r="I16" i="2"/>
  <c r="J16" i="2" s="1"/>
  <c r="F15" i="3"/>
  <c r="J29" i="4"/>
  <c r="P21" i="5"/>
  <c r="Q21" i="5" s="1"/>
  <c r="I28" i="5"/>
  <c r="O31" i="5"/>
  <c r="P31" i="5" s="1"/>
  <c r="Q31" i="5" s="1"/>
  <c r="I41" i="5"/>
  <c r="K35" i="4"/>
  <c r="L35" i="4" s="1"/>
  <c r="I9" i="5"/>
  <c r="P24" i="5"/>
  <c r="Q24" i="5" s="1"/>
  <c r="O52" i="5"/>
  <c r="P52" i="5" s="1"/>
  <c r="Q52" i="5" s="1"/>
  <c r="G9" i="4"/>
  <c r="G13" i="4"/>
  <c r="K13" i="4" s="1"/>
  <c r="L13" i="4" s="1"/>
  <c r="K31" i="4"/>
  <c r="G38" i="4"/>
  <c r="P13" i="5"/>
  <c r="Q13" i="5" s="1"/>
  <c r="O26" i="5"/>
  <c r="P26" i="5" s="1"/>
  <c r="Q26" i="5" s="1"/>
  <c r="P33" i="5"/>
  <c r="Q33" i="5" s="1"/>
  <c r="P35" i="5"/>
  <c r="Q35" i="5" s="1"/>
  <c r="P37" i="5"/>
  <c r="Q37" i="5" s="1"/>
  <c r="O39" i="5"/>
  <c r="P39" i="5" s="1"/>
  <c r="Q39" i="5" s="1"/>
  <c r="I48" i="5"/>
  <c r="P48" i="5" s="1"/>
  <c r="Q48" i="5" s="1"/>
  <c r="G9" i="5"/>
  <c r="P15" i="5"/>
  <c r="Q15" i="5" s="1"/>
  <c r="I34" i="5"/>
  <c r="P34" i="5" s="1"/>
  <c r="Q34" i="5" s="1"/>
  <c r="P41" i="5"/>
  <c r="Q41" i="5" s="1"/>
  <c r="P49" i="5"/>
  <c r="Q49" i="5" s="1"/>
  <c r="I29" i="5"/>
  <c r="P29" i="5" s="1"/>
  <c r="Q29" i="5" s="1"/>
  <c r="P30" i="5"/>
  <c r="Q30" i="5" s="1"/>
  <c r="O51" i="5"/>
  <c r="P51" i="5" s="1"/>
  <c r="Q51" i="5" s="1"/>
  <c r="I15" i="3"/>
  <c r="M6" i="5"/>
  <c r="O14" i="5"/>
  <c r="P14" i="5" s="1"/>
  <c r="Q14" i="5" s="1"/>
  <c r="I16" i="5"/>
  <c r="P16" i="5" s="1"/>
  <c r="Q16" i="5" s="1"/>
  <c r="G29" i="4"/>
  <c r="O9" i="5"/>
  <c r="O19" i="5"/>
  <c r="P19" i="5" s="1"/>
  <c r="Q19" i="5" s="1"/>
  <c r="O50" i="5"/>
  <c r="G26" i="5"/>
  <c r="I26" i="5" s="1"/>
  <c r="M36" i="5"/>
  <c r="O36" i="5" s="1"/>
  <c r="P36" i="5" s="1"/>
  <c r="Q36" i="5" s="1"/>
  <c r="P47" i="5"/>
  <c r="Q47" i="5" s="1"/>
  <c r="G34" i="5"/>
  <c r="M44" i="5"/>
  <c r="O44" i="5" s="1"/>
  <c r="P44" i="5" s="1"/>
  <c r="Q44" i="5" s="1"/>
  <c r="G22" i="5"/>
  <c r="I22" i="5" s="1"/>
  <c r="P22" i="5" s="1"/>
  <c r="Q22" i="5" s="1"/>
  <c r="M32" i="5"/>
  <c r="O32" i="5" s="1"/>
  <c r="P32" i="5" s="1"/>
  <c r="Q32" i="5" s="1"/>
  <c r="G10" i="5"/>
  <c r="I10" i="5" s="1"/>
  <c r="P10" i="5" s="1"/>
  <c r="Q10" i="5" s="1"/>
  <c r="M20" i="5"/>
  <c r="O20" i="5" s="1"/>
  <c r="P20" i="5" s="1"/>
  <c r="Q20" i="5" s="1"/>
  <c r="G42" i="5"/>
  <c r="I42" i="5" s="1"/>
  <c r="P42" i="5" s="1"/>
  <c r="Q42" i="5" s="1"/>
  <c r="M52" i="5"/>
  <c r="M40" i="5"/>
  <c r="O40" i="5" s="1"/>
  <c r="P40" i="5" s="1"/>
  <c r="Q40" i="5" s="1"/>
  <c r="G18" i="5"/>
  <c r="I18" i="5" s="1"/>
  <c r="P18" i="5" s="1"/>
  <c r="Q18" i="5" s="1"/>
  <c r="M28" i="5"/>
  <c r="O28" i="5" s="1"/>
  <c r="P28" i="5" s="1"/>
  <c r="Q28" i="5" s="1"/>
  <c r="G50" i="5"/>
  <c r="I50" i="5" s="1"/>
  <c r="Q9" i="7" l="1"/>
  <c r="K29" i="4"/>
  <c r="L29" i="4" s="1"/>
  <c r="O6" i="5"/>
  <c r="P9" i="5"/>
  <c r="I6" i="5"/>
  <c r="J15" i="2"/>
  <c r="M5" i="5"/>
  <c r="L31" i="4"/>
  <c r="K38" i="4"/>
  <c r="L38" i="4" s="1"/>
  <c r="K20" i="2"/>
  <c r="L20" i="2" s="1"/>
  <c r="I49" i="3"/>
  <c r="J49" i="3" s="1"/>
  <c r="I51" i="3"/>
  <c r="J51" i="3" s="1"/>
  <c r="K51" i="3" s="1"/>
  <c r="L51" i="3" s="1"/>
  <c r="I48" i="3"/>
  <c r="J48" i="3" s="1"/>
  <c r="I43" i="3"/>
  <c r="J43" i="3" s="1"/>
  <c r="I35" i="3"/>
  <c r="J35" i="3" s="1"/>
  <c r="I44" i="3"/>
  <c r="J44" i="3" s="1"/>
  <c r="I36" i="3"/>
  <c r="J36" i="3" s="1"/>
  <c r="I28" i="3"/>
  <c r="J28" i="3" s="1"/>
  <c r="K28" i="3" s="1"/>
  <c r="L28" i="3" s="1"/>
  <c r="I27" i="3"/>
  <c r="J27" i="3" s="1"/>
  <c r="I26" i="3"/>
  <c r="J26" i="3" s="1"/>
  <c r="K26" i="3" s="1"/>
  <c r="L26" i="3" s="1"/>
  <c r="I25" i="3"/>
  <c r="J25" i="3" s="1"/>
  <c r="I24" i="3"/>
  <c r="J24" i="3" s="1"/>
  <c r="I23" i="3"/>
  <c r="J23" i="3" s="1"/>
  <c r="I22" i="3"/>
  <c r="J22" i="3" s="1"/>
  <c r="I21" i="3"/>
  <c r="J21" i="3" s="1"/>
  <c r="I20" i="3"/>
  <c r="J20" i="3" s="1"/>
  <c r="K20" i="3" s="1"/>
  <c r="L20" i="3" s="1"/>
  <c r="I19" i="3"/>
  <c r="J19" i="3" s="1"/>
  <c r="I18" i="3"/>
  <c r="J18" i="3" s="1"/>
  <c r="K18" i="3" s="1"/>
  <c r="L18" i="3" s="1"/>
  <c r="I17" i="3"/>
  <c r="J17" i="3" s="1"/>
  <c r="I16" i="3"/>
  <c r="J16" i="3" s="1"/>
  <c r="I37" i="3"/>
  <c r="J37" i="3" s="1"/>
  <c r="I29" i="3"/>
  <c r="J29" i="3" s="1"/>
  <c r="I45" i="3"/>
  <c r="J45" i="3" s="1"/>
  <c r="I38" i="3"/>
  <c r="J38" i="3" s="1"/>
  <c r="I30" i="3"/>
  <c r="J30" i="3" s="1"/>
  <c r="I39" i="3"/>
  <c r="J39" i="3" s="1"/>
  <c r="I50" i="3"/>
  <c r="J50" i="3" s="1"/>
  <c r="I31" i="3"/>
  <c r="J31" i="3" s="1"/>
  <c r="I46" i="3"/>
  <c r="J46" i="3" s="1"/>
  <c r="I40" i="3"/>
  <c r="J40" i="3" s="1"/>
  <c r="I32" i="3"/>
  <c r="J32" i="3" s="1"/>
  <c r="I47" i="3"/>
  <c r="J47" i="3" s="1"/>
  <c r="I41" i="3"/>
  <c r="J41" i="3" s="1"/>
  <c r="I33" i="3"/>
  <c r="J33" i="3" s="1"/>
  <c r="I34" i="3"/>
  <c r="J34" i="3" s="1"/>
  <c r="I42" i="3"/>
  <c r="J42" i="3" s="1"/>
  <c r="G5" i="5"/>
  <c r="K29" i="2"/>
  <c r="L29" i="2" s="1"/>
  <c r="F34" i="2"/>
  <c r="G34" i="2" s="1"/>
  <c r="K34" i="2" s="1"/>
  <c r="L34" i="2" s="1"/>
  <c r="F33" i="2"/>
  <c r="G33" i="2" s="1"/>
  <c r="K33" i="2" s="1"/>
  <c r="L33" i="2" s="1"/>
  <c r="F32" i="2"/>
  <c r="G32" i="2" s="1"/>
  <c r="K32" i="2" s="1"/>
  <c r="L32" i="2" s="1"/>
  <c r="F31" i="2"/>
  <c r="G31" i="2" s="1"/>
  <c r="F30" i="2"/>
  <c r="G30" i="2" s="1"/>
  <c r="F29" i="2"/>
  <c r="G29" i="2" s="1"/>
  <c r="F28" i="2"/>
  <c r="G28" i="2" s="1"/>
  <c r="K28" i="2" s="1"/>
  <c r="L28" i="2" s="1"/>
  <c r="F27" i="2"/>
  <c r="G27" i="2" s="1"/>
  <c r="K27" i="2" s="1"/>
  <c r="L27" i="2" s="1"/>
  <c r="F26" i="2"/>
  <c r="G26" i="2" s="1"/>
  <c r="K26" i="2" s="1"/>
  <c r="L26" i="2" s="1"/>
  <c r="F25" i="2"/>
  <c r="G25" i="2" s="1"/>
  <c r="K25" i="2" s="1"/>
  <c r="L25" i="2" s="1"/>
  <c r="F24" i="2"/>
  <c r="G24" i="2" s="1"/>
  <c r="K24" i="2" s="1"/>
  <c r="L24" i="2" s="1"/>
  <c r="F23" i="2"/>
  <c r="G23" i="2" s="1"/>
  <c r="F22" i="2"/>
  <c r="G22" i="2" s="1"/>
  <c r="F21" i="2"/>
  <c r="G21" i="2" s="1"/>
  <c r="K21" i="2" s="1"/>
  <c r="L21" i="2" s="1"/>
  <c r="F20" i="2"/>
  <c r="G20" i="2" s="1"/>
  <c r="F19" i="2"/>
  <c r="G19" i="2" s="1"/>
  <c r="K19" i="2" s="1"/>
  <c r="L19" i="2" s="1"/>
  <c r="F18" i="2"/>
  <c r="G18" i="2" s="1"/>
  <c r="K18" i="2" s="1"/>
  <c r="L18" i="2" s="1"/>
  <c r="F17" i="2"/>
  <c r="G17" i="2" s="1"/>
  <c r="K17" i="2" s="1"/>
  <c r="L17" i="2" s="1"/>
  <c r="F16" i="2"/>
  <c r="G16" i="2" s="1"/>
  <c r="I39" i="1"/>
  <c r="J39" i="1" s="1"/>
  <c r="K39" i="1" s="1"/>
  <c r="L39" i="1" s="1"/>
  <c r="I38" i="1"/>
  <c r="J38" i="1" s="1"/>
  <c r="K38" i="1" s="1"/>
  <c r="L38" i="1" s="1"/>
  <c r="I37" i="1"/>
  <c r="J37" i="1" s="1"/>
  <c r="K37" i="1" s="1"/>
  <c r="L37" i="1" s="1"/>
  <c r="I36" i="1"/>
  <c r="J36" i="1" s="1"/>
  <c r="K36" i="1" s="1"/>
  <c r="L36" i="1" s="1"/>
  <c r="I35" i="1"/>
  <c r="J35" i="1" s="1"/>
  <c r="K35" i="1" s="1"/>
  <c r="L35" i="1" s="1"/>
  <c r="I34" i="1"/>
  <c r="J34" i="1" s="1"/>
  <c r="K34" i="1" s="1"/>
  <c r="L34" i="1" s="1"/>
  <c r="I33" i="1"/>
  <c r="J33" i="1" s="1"/>
  <c r="K33" i="1" s="1"/>
  <c r="L33" i="1" s="1"/>
  <c r="I32" i="1"/>
  <c r="J32" i="1" s="1"/>
  <c r="K32" i="1" s="1"/>
  <c r="L32" i="1" s="1"/>
  <c r="I31" i="1"/>
  <c r="J31" i="1" s="1"/>
  <c r="K31" i="1" s="1"/>
  <c r="L31" i="1" s="1"/>
  <c r="I30" i="1"/>
  <c r="J30" i="1" s="1"/>
  <c r="K30" i="1" s="1"/>
  <c r="L30" i="1" s="1"/>
  <c r="I29" i="1"/>
  <c r="J29" i="1" s="1"/>
  <c r="K29" i="1" s="1"/>
  <c r="L29" i="1" s="1"/>
  <c r="I28" i="1"/>
  <c r="J28" i="1" s="1"/>
  <c r="K28" i="1" s="1"/>
  <c r="L28" i="1" s="1"/>
  <c r="I27" i="1"/>
  <c r="J27" i="1" s="1"/>
  <c r="K27" i="1" s="1"/>
  <c r="L27" i="1" s="1"/>
  <c r="I26" i="1"/>
  <c r="J26" i="1" s="1"/>
  <c r="K26" i="1" s="1"/>
  <c r="L26" i="1" s="1"/>
  <c r="I25" i="1"/>
  <c r="J25" i="1" s="1"/>
  <c r="K25" i="1" s="1"/>
  <c r="L25" i="1" s="1"/>
  <c r="I24" i="1"/>
  <c r="J24" i="1" s="1"/>
  <c r="K24" i="1" s="1"/>
  <c r="L24" i="1" s="1"/>
  <c r="I23" i="1"/>
  <c r="J23" i="1" s="1"/>
  <c r="K23" i="1" s="1"/>
  <c r="L23" i="1" s="1"/>
  <c r="I22" i="1"/>
  <c r="J22" i="1" s="1"/>
  <c r="K22" i="1" s="1"/>
  <c r="L22" i="1" s="1"/>
  <c r="I21" i="1"/>
  <c r="J21" i="1" s="1"/>
  <c r="K21" i="1" s="1"/>
  <c r="L21" i="1" s="1"/>
  <c r="I20" i="1"/>
  <c r="J20" i="1" s="1"/>
  <c r="K20" i="1" s="1"/>
  <c r="L20" i="1" s="1"/>
  <c r="I19" i="1"/>
  <c r="J19" i="1" s="1"/>
  <c r="K19" i="1" s="1"/>
  <c r="L19" i="1" s="1"/>
  <c r="I18" i="1"/>
  <c r="J18" i="1" s="1"/>
  <c r="K18" i="1" s="1"/>
  <c r="L18" i="1" s="1"/>
  <c r="I17" i="1"/>
  <c r="J17" i="1" s="1"/>
  <c r="K17" i="1" s="1"/>
  <c r="L17" i="1" s="1"/>
  <c r="I16" i="1"/>
  <c r="J16" i="1" s="1"/>
  <c r="P50" i="5"/>
  <c r="Q50" i="5" s="1"/>
  <c r="K9" i="4"/>
  <c r="L9" i="4" s="1"/>
  <c r="G15" i="4"/>
  <c r="K15" i="4" s="1"/>
  <c r="L15" i="4" s="1"/>
  <c r="K22" i="2"/>
  <c r="L22" i="2" s="1"/>
  <c r="K30" i="2"/>
  <c r="L30" i="2" s="1"/>
  <c r="G15" i="1"/>
  <c r="F48" i="3"/>
  <c r="G48" i="3" s="1"/>
  <c r="F46" i="3"/>
  <c r="G46" i="3" s="1"/>
  <c r="F40" i="3"/>
  <c r="G40" i="3" s="1"/>
  <c r="F32" i="3"/>
  <c r="G32" i="3" s="1"/>
  <c r="F51" i="3"/>
  <c r="G51" i="3" s="1"/>
  <c r="F47" i="3"/>
  <c r="G47" i="3" s="1"/>
  <c r="F41" i="3"/>
  <c r="G41" i="3" s="1"/>
  <c r="F33" i="3"/>
  <c r="G33" i="3" s="1"/>
  <c r="F42" i="3"/>
  <c r="G42" i="3" s="1"/>
  <c r="F34" i="3"/>
  <c r="G34" i="3" s="1"/>
  <c r="F43" i="3"/>
  <c r="G43" i="3" s="1"/>
  <c r="F35" i="3"/>
  <c r="G35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49" i="3"/>
  <c r="G49" i="3" s="1"/>
  <c r="F44" i="3"/>
  <c r="G44" i="3" s="1"/>
  <c r="F36" i="3"/>
  <c r="G36" i="3" s="1"/>
  <c r="F37" i="3"/>
  <c r="G37" i="3" s="1"/>
  <c r="F29" i="3"/>
  <c r="G29" i="3" s="1"/>
  <c r="F45" i="3"/>
  <c r="G45" i="3" s="1"/>
  <c r="F38" i="3"/>
  <c r="G38" i="3" s="1"/>
  <c r="F30" i="3"/>
  <c r="G30" i="3" s="1"/>
  <c r="F50" i="3"/>
  <c r="G50" i="3" s="1"/>
  <c r="F31" i="3"/>
  <c r="G31" i="3" s="1"/>
  <c r="F39" i="3"/>
  <c r="G39" i="3" s="1"/>
  <c r="K23" i="2"/>
  <c r="L23" i="2" s="1"/>
  <c r="K31" i="2"/>
  <c r="L31" i="2" s="1"/>
  <c r="R9" i="7" l="1"/>
  <c r="R7" i="7" s="1"/>
  <c r="Q7" i="7"/>
  <c r="Q5" i="7" s="1"/>
  <c r="K41" i="3"/>
  <c r="L41" i="3" s="1"/>
  <c r="K30" i="3"/>
  <c r="L30" i="3" s="1"/>
  <c r="K38" i="3"/>
  <c r="L38" i="3" s="1"/>
  <c r="K45" i="3"/>
  <c r="L45" i="3" s="1"/>
  <c r="K33" i="3"/>
  <c r="L33" i="3" s="1"/>
  <c r="G15" i="2"/>
  <c r="K47" i="3"/>
  <c r="L47" i="3" s="1"/>
  <c r="K40" i="3"/>
  <c r="L40" i="3" s="1"/>
  <c r="K22" i="3"/>
  <c r="L22" i="3" s="1"/>
  <c r="G15" i="3"/>
  <c r="K46" i="3"/>
  <c r="L46" i="3" s="1"/>
  <c r="K37" i="3"/>
  <c r="L37" i="3" s="1"/>
  <c r="K23" i="3"/>
  <c r="L23" i="3" s="1"/>
  <c r="K35" i="3"/>
  <c r="L35" i="3" s="1"/>
  <c r="K32" i="3"/>
  <c r="L32" i="3" s="1"/>
  <c r="K36" i="3"/>
  <c r="L36" i="3" s="1"/>
  <c r="K42" i="3"/>
  <c r="L42" i="3" s="1"/>
  <c r="K31" i="3"/>
  <c r="L31" i="3" s="1"/>
  <c r="J15" i="3"/>
  <c r="K16" i="3"/>
  <c r="K24" i="3"/>
  <c r="L24" i="3" s="1"/>
  <c r="K43" i="3"/>
  <c r="L43" i="3" s="1"/>
  <c r="K21" i="3"/>
  <c r="L21" i="3" s="1"/>
  <c r="K29" i="3"/>
  <c r="L29" i="3" s="1"/>
  <c r="K44" i="3"/>
  <c r="L44" i="3" s="1"/>
  <c r="K34" i="3"/>
  <c r="L34" i="3" s="1"/>
  <c r="K50" i="3"/>
  <c r="L50" i="3" s="1"/>
  <c r="K17" i="3"/>
  <c r="L17" i="3" s="1"/>
  <c r="K25" i="3"/>
  <c r="L25" i="3" s="1"/>
  <c r="K48" i="3"/>
  <c r="L48" i="3" s="1"/>
  <c r="K16" i="1"/>
  <c r="J15" i="1"/>
  <c r="K16" i="2"/>
  <c r="K39" i="3"/>
  <c r="L39" i="3" s="1"/>
  <c r="K19" i="3"/>
  <c r="L19" i="3" s="1"/>
  <c r="K27" i="3"/>
  <c r="L27" i="3" s="1"/>
  <c r="K49" i="3"/>
  <c r="L49" i="3" s="1"/>
  <c r="Q9" i="5"/>
  <c r="Q7" i="5" s="1"/>
  <c r="P7" i="5"/>
  <c r="P5" i="5" s="1"/>
  <c r="K15" i="1" l="1"/>
  <c r="L15" i="1" s="1"/>
  <c r="L16" i="1"/>
  <c r="L16" i="3"/>
  <c r="K15" i="3"/>
  <c r="L15" i="3" s="1"/>
  <c r="L16" i="2"/>
  <c r="K15" i="2"/>
  <c r="L15" i="2" s="1"/>
</calcChain>
</file>

<file path=xl/sharedStrings.xml><?xml version="1.0" encoding="utf-8"?>
<sst xmlns="http://schemas.openxmlformats.org/spreadsheetml/2006/main" count="507" uniqueCount="242">
  <si>
    <t>Illinois Department of Healthcare and Family Services</t>
  </si>
  <si>
    <t>Directed Payment Calculation:  Safety Net Hospitals</t>
  </si>
  <si>
    <t>Annual IP Pool Amount</t>
  </si>
  <si>
    <t>Annual OP Pool Amount</t>
  </si>
  <si>
    <t>Quarterly IP Pool Amount</t>
  </si>
  <si>
    <t>Quarterly OP Pool Amount</t>
  </si>
  <si>
    <t>Determination Period: July 1, 2023 - September 30, 2023</t>
  </si>
  <si>
    <t>Data Period:  January 1, 2023 - March 31, 2023</t>
  </si>
  <si>
    <t>Hospital Old ID</t>
  </si>
  <si>
    <t>Hospital Name</t>
  </si>
  <si>
    <t>HFS  Class</t>
  </si>
  <si>
    <t>MCO Days</t>
  </si>
  <si>
    <t>IP Per Day Fixed Pool Value</t>
  </si>
  <si>
    <t>Inpatient Fixed Pool Payment</t>
  </si>
  <si>
    <t>MCO OP Claims</t>
  </si>
  <si>
    <t>OP Per Claim Fixed Pool Value</t>
  </si>
  <si>
    <t>Outpatient Per Claim Fixed Pool Payment</t>
  </si>
  <si>
    <t>Total Directed Payment Qtr Amt</t>
  </si>
  <si>
    <t>Monthly Payment</t>
  </si>
  <si>
    <t>La Rabida Children's Hospital</t>
  </si>
  <si>
    <t>Safety Net</t>
  </si>
  <si>
    <t>Mercyhealth Hosp-Rockton Ave</t>
  </si>
  <si>
    <t>OSF Saint Elizabeth Med Center</t>
  </si>
  <si>
    <t>Humboldt Park Health</t>
  </si>
  <si>
    <t>Touchette Regional Hospital</t>
  </si>
  <si>
    <t>Loretto Hospital</t>
  </si>
  <si>
    <t>Saint Anthony Hospital</t>
  </si>
  <si>
    <t>Thorek Memorial Hospital</t>
  </si>
  <si>
    <t>St Bernard Hosp &amp; Hlth Care Ctr</t>
  </si>
  <si>
    <t>Jackson Park Hospital &amp; Med Ctr</t>
  </si>
  <si>
    <t>South Shore Hospital</t>
  </si>
  <si>
    <t>Methodist Hospital of Chicago</t>
  </si>
  <si>
    <t>Swedish Covenant Hospital</t>
  </si>
  <si>
    <t>Roseland Community Hospital</t>
  </si>
  <si>
    <t>AMITA Adventist MC-GlenOaks</t>
  </si>
  <si>
    <t>Presence Saint Mary Hospital</t>
  </si>
  <si>
    <t>Presence Mercy Medical Center</t>
  </si>
  <si>
    <t>Gateway Regional Medical Center</t>
  </si>
  <si>
    <t>Mount Sinai Hospital</t>
  </si>
  <si>
    <t>Holy Cross Hospital</t>
  </si>
  <si>
    <t>St Mary's Hospital</t>
  </si>
  <si>
    <t>West Suburban Med Ctr</t>
  </si>
  <si>
    <t>Insight Hospital and Medical Center</t>
  </si>
  <si>
    <t>Community First Medical Center</t>
  </si>
  <si>
    <t>Directed Payment Calculation:  Public Hospitals</t>
  </si>
  <si>
    <t>Franklin Hospital District</t>
  </si>
  <si>
    <t>Public</t>
  </si>
  <si>
    <t>Warner Hospital &amp; Health Srvcs</t>
  </si>
  <si>
    <t>Memorial Hospital</t>
  </si>
  <si>
    <t>Clay County Hospital</t>
  </si>
  <si>
    <t>Hammond-Henry Hospital</t>
  </si>
  <si>
    <t>Mason District Hospital</t>
  </si>
  <si>
    <t>Jersey Community Hospital</t>
  </si>
  <si>
    <t>Morrison Community Hospital</t>
  </si>
  <si>
    <t>Wabash General Hospital</t>
  </si>
  <si>
    <t>Massac Memorial Hospital</t>
  </si>
  <si>
    <t>McDonough District Hospital</t>
  </si>
  <si>
    <t>Hamilton Memorial Hosp District</t>
  </si>
  <si>
    <t>Washington County Hospital</t>
  </si>
  <si>
    <t>Pinckneyville Community Hosp</t>
  </si>
  <si>
    <t>Sarah D Culbertson Mem Hosp</t>
  </si>
  <si>
    <t>Crawford Memorial Hospital</t>
  </si>
  <si>
    <t>Salem Township Hospital</t>
  </si>
  <si>
    <t>CGH Medical Center</t>
  </si>
  <si>
    <t>Sparta Community Hospital</t>
  </si>
  <si>
    <t>Directed Payment Calculation:  Critical Access Hospitals</t>
  </si>
  <si>
    <t>Genesis Medical Center</t>
  </si>
  <si>
    <t>Critical Access</t>
  </si>
  <si>
    <t>Union County Hospital</t>
  </si>
  <si>
    <t>Carlinville Area Hospital</t>
  </si>
  <si>
    <t>Thomas H Boyd Memorial Hospital</t>
  </si>
  <si>
    <t>Marshall Browning Hospital</t>
  </si>
  <si>
    <t>Ferrell Hospital</t>
  </si>
  <si>
    <t>Advocate Eureka Hospital</t>
  </si>
  <si>
    <t>Fairfield Memorial Hospital</t>
  </si>
  <si>
    <t>Gibson Area Hosp &amp; Hlth Servcs</t>
  </si>
  <si>
    <t>Midwest Medical Center</t>
  </si>
  <si>
    <t>Mercyhealth Hosp-Harvard Campus</t>
  </si>
  <si>
    <t>HSHS St Joseph's Hospital</t>
  </si>
  <si>
    <t>Hillsboro Area Hospital</t>
  </si>
  <si>
    <t>Hopedale Medical Complex</t>
  </si>
  <si>
    <t>Carle Hoopeston Region Hlth Ctr</t>
  </si>
  <si>
    <t>Memorial Hospital Jacksonville</t>
  </si>
  <si>
    <t>OSF Saint Luke Medical Center</t>
  </si>
  <si>
    <t>Lawrence County Memorial Hosp</t>
  </si>
  <si>
    <t>Abraham Lincoln Memorial Hosp</t>
  </si>
  <si>
    <t>HSHS St Francis Hospital</t>
  </si>
  <si>
    <t>OSF Saint Paul Medical Center</t>
  </si>
  <si>
    <t>OSF Holy Family Medical Center</t>
  </si>
  <si>
    <t>Kirby Medical Center</t>
  </si>
  <si>
    <t>St Joseph Memorial Hospital</t>
  </si>
  <si>
    <t>Pana Community Hospital</t>
  </si>
  <si>
    <t>Paris Community Hospital</t>
  </si>
  <si>
    <t>Illini Community Hospital</t>
  </si>
  <si>
    <t>OSF St. Clare</t>
  </si>
  <si>
    <t>Red Bud Regional Hospital</t>
  </si>
  <si>
    <t>Rochelle Community Hospital</t>
  </si>
  <si>
    <t>Hardin County General Hospital</t>
  </si>
  <si>
    <t>Community Hospital of Staunton</t>
  </si>
  <si>
    <t>NW Med Valley West Hospital</t>
  </si>
  <si>
    <t>Taylorville Memorial Hospital</t>
  </si>
  <si>
    <t>Fayette County Hospital &amp; LTC</t>
  </si>
  <si>
    <t>Directed Payment Calculation:  LTAC, Psych, Rehab Hospitals Hospitals</t>
  </si>
  <si>
    <t>IP Days</t>
  </si>
  <si>
    <t>IP Rate</t>
  </si>
  <si>
    <t>IP Directed Payment</t>
  </si>
  <si>
    <t>OP Claims</t>
  </si>
  <si>
    <t>OP Rate</t>
  </si>
  <si>
    <t>OP Directed Payment</t>
  </si>
  <si>
    <t>Total Directed Payment</t>
  </si>
  <si>
    <t>RML Specialty Hospital</t>
  </si>
  <si>
    <t>LTAC</t>
  </si>
  <si>
    <t>Kindred Hosp Chicago Northlake</t>
  </si>
  <si>
    <t>Kindred Chicago Central Hosp</t>
  </si>
  <si>
    <t>Kindred Hospital Sycamore</t>
  </si>
  <si>
    <t>Kindred Hospital Peoria</t>
  </si>
  <si>
    <t>Presence Holy Family Med Center</t>
  </si>
  <si>
    <t>LTAC Totals</t>
  </si>
  <si>
    <t>AMITA Hlth Alexian Bros BH Hosp</t>
  </si>
  <si>
    <t>Psych FS</t>
  </si>
  <si>
    <t>Linden Oaks Behavioral Health</t>
  </si>
  <si>
    <t>Lake Behavioral Health</t>
  </si>
  <si>
    <t>Garfield Park Behavioral Hosp</t>
  </si>
  <si>
    <t>Hartgrove Behavioral Health Sys</t>
  </si>
  <si>
    <t>Streamwood Behavioral Hcare Sys</t>
  </si>
  <si>
    <t>Riveredge Hospital</t>
  </si>
  <si>
    <t>Lincoln Prairie Beh Health Ctr</t>
  </si>
  <si>
    <t>The Pavilion</t>
  </si>
  <si>
    <t>Chicago Behavioral Hospital</t>
  </si>
  <si>
    <t>Silver Oaks Behavioral Hospital</t>
  </si>
  <si>
    <t>Montrose Behavioral Health Hosp</t>
  </si>
  <si>
    <t>Freestanding Psych Totals</t>
  </si>
  <si>
    <t>Shirley Ryan Ability Lab</t>
  </si>
  <si>
    <t>Rehab FS</t>
  </si>
  <si>
    <t>Van Matre HealthSouth Rehb Hsp</t>
  </si>
  <si>
    <t>NW Med Marianjoy Rehab Hospital</t>
  </si>
  <si>
    <t>Schwab Rehabilitation Hospital</t>
  </si>
  <si>
    <t>Anderson Rehabiliation Hospital</t>
  </si>
  <si>
    <t xml:space="preserve">ENCOMPASS HEALTH REHABILITATION INSTITUTE OF LIBERTYVILLE                                           </t>
  </si>
  <si>
    <t xml:space="preserve">THE REHABILITATION INSTITUTE OF SOUTHERN ILLINOIS                                                   </t>
  </si>
  <si>
    <t>Freestanding Rehab Totals</t>
  </si>
  <si>
    <t>Directed Payment Calculation:  High Medicaid Hospitals</t>
  </si>
  <si>
    <t>Inpatient</t>
  </si>
  <si>
    <t>Outpatient</t>
  </si>
  <si>
    <t>HFS Conf. Class</t>
  </si>
  <si>
    <t>Admits</t>
  </si>
  <si>
    <t>Relative Weight</t>
  </si>
  <si>
    <t>Case Mix</t>
  </si>
  <si>
    <t>Rate</t>
  </si>
  <si>
    <t>Directed Payment</t>
  </si>
  <si>
    <t>EAGPs</t>
  </si>
  <si>
    <t>Total Qtr Directed Payments</t>
  </si>
  <si>
    <t>OSF St Anthony's Health Center</t>
  </si>
  <si>
    <t>High Medicaid</t>
  </si>
  <si>
    <t>Rush-Copley Medical Center</t>
  </si>
  <si>
    <t>HSHS St Elizabeth's Hospital</t>
  </si>
  <si>
    <t>MacNeal Hospital</t>
  </si>
  <si>
    <t>Graham Hospital</t>
  </si>
  <si>
    <t>Memorial Hosp of Carbondale</t>
  </si>
  <si>
    <t>University of Chicago Medicine</t>
  </si>
  <si>
    <t>Ann &amp; Robert H Lurie Child Hosp</t>
  </si>
  <si>
    <t>Rush University Medical Center</t>
  </si>
  <si>
    <t>Advocate Trinity Hospital</t>
  </si>
  <si>
    <t>Weiss Memorial Hosp</t>
  </si>
  <si>
    <t>Advocate Illinois Masonic MC</t>
  </si>
  <si>
    <t>Northwestern Memorial Hospital</t>
  </si>
  <si>
    <t>OSF Sacred Heart</t>
  </si>
  <si>
    <t>Decatur Memorial Hospital</t>
  </si>
  <si>
    <t>Elmhurst Hospital</t>
  </si>
  <si>
    <t>NorthShore Univ HealthSystem</t>
  </si>
  <si>
    <t>Presence Saint Francis Hospital</t>
  </si>
  <si>
    <t>OSF St Mary Medical Center</t>
  </si>
  <si>
    <t>Ingalls Memorial Hospital</t>
  </si>
  <si>
    <t>Herrin Hospital</t>
  </si>
  <si>
    <t>Harrisburg Medical Center</t>
  </si>
  <si>
    <t>Presence Saint Joseph Med Ctr</t>
  </si>
  <si>
    <t>Presence St Mary's Hospital</t>
  </si>
  <si>
    <t>Riverside Medical Center</t>
  </si>
  <si>
    <t>Heartland Regional Medical Ctr</t>
  </si>
  <si>
    <t>Centegra Hospital-McHenry</t>
  </si>
  <si>
    <t>Loyola University Med Center</t>
  </si>
  <si>
    <t>Sarah Bush Lincoln Health Ctr</t>
  </si>
  <si>
    <t>Anderson Hospital</t>
  </si>
  <si>
    <t>Edward Hospital</t>
  </si>
  <si>
    <t>Richland Memorial Hospital</t>
  </si>
  <si>
    <t>Advocate Christ Medical Center</t>
  </si>
  <si>
    <t>UnityPoint Health - Methodist</t>
  </si>
  <si>
    <t>OSF Saint Francis Medical Ctr</t>
  </si>
  <si>
    <t>OSF Saint James-J W Albrecht MC</t>
  </si>
  <si>
    <t>SwedishAmerican Hospital</t>
  </si>
  <si>
    <t>UnityPoint Health - Trinity</t>
  </si>
  <si>
    <t>Memorial Medical Center</t>
  </si>
  <si>
    <t>HSHS St John's Hospital</t>
  </si>
  <si>
    <t>Carle Foundation Hospital</t>
  </si>
  <si>
    <t>Vista Medical Center East</t>
  </si>
  <si>
    <t>NW Med Central DuPage Hospital</t>
  </si>
  <si>
    <t>Franciscan Health Oly Fl/Chg</t>
  </si>
  <si>
    <t>Directed Payment Calculation:  Other Acute Hospitals</t>
  </si>
  <si>
    <t>Alton Memorial Hospital</t>
  </si>
  <si>
    <t>Other Acute</t>
  </si>
  <si>
    <t>Northwest Community Hospital</t>
  </si>
  <si>
    <t>AMITA Adventist MC-Bolingbrook</t>
  </si>
  <si>
    <t>OSF St Joseph Medical Center</t>
  </si>
  <si>
    <t>Advocate Good Shepherd Hospital</t>
  </si>
  <si>
    <t>Presence Saint Joseph Hospital</t>
  </si>
  <si>
    <t>Presence Resurrection Med Ctr</t>
  </si>
  <si>
    <t>Little Co of Mary Hosp &amp; HCC</t>
  </si>
  <si>
    <t>Shriners Hosps for Chld-Chicago</t>
  </si>
  <si>
    <t>HSHS St Mary's Hospital</t>
  </si>
  <si>
    <t>NW Med Kishwaukee Hospital</t>
  </si>
  <si>
    <t>Katherine Shaw Bethea Hospital</t>
  </si>
  <si>
    <t>Advocate Good Samaritan Hosp</t>
  </si>
  <si>
    <t>HSHS St Anthony's Memorial Hosp</t>
  </si>
  <si>
    <t>Advocate Sherman Hospital</t>
  </si>
  <si>
    <t>AMITA Hlth Alexian Bros Med Ctr</t>
  </si>
  <si>
    <t>FHN Memorial Hospital</t>
  </si>
  <si>
    <t>NW Med Delnor Hospital</t>
  </si>
  <si>
    <t>HSHS Holy Family Hospital</t>
  </si>
  <si>
    <t>AMITA Adventist MC-Hinsdale</t>
  </si>
  <si>
    <t>Advocate South Suburban Hosp</t>
  </si>
  <si>
    <t>AMITA Hlth St Alexius Med Ctr</t>
  </si>
  <si>
    <t>Silver Cross Hospital</t>
  </si>
  <si>
    <t>NW Med Lake Forest Hospital</t>
  </si>
  <si>
    <t>AMITA Adventist MC-La Grange</t>
  </si>
  <si>
    <t>Advocate Condell Medical Center</t>
  </si>
  <si>
    <t>Morris Hospital &amp; Hlthcare Ctrs</t>
  </si>
  <si>
    <t>Good Samaritan Region Hlth Ctr</t>
  </si>
  <si>
    <t>Gottlieb Memorial Hosp</t>
  </si>
  <si>
    <t>Crossroads Community Hospital</t>
  </si>
  <si>
    <t>Advocate BroMenn Medical Center</t>
  </si>
  <si>
    <t>Rush Oak Park Hospital</t>
  </si>
  <si>
    <t>UnityPoint Health - Pekin</t>
  </si>
  <si>
    <t>UnityPoint Health - Proctor</t>
  </si>
  <si>
    <t>Advocate Lutheran General Hosp</t>
  </si>
  <si>
    <t>Palos Community Hospital</t>
  </si>
  <si>
    <t>Blessing Hospital</t>
  </si>
  <si>
    <t>OSF Saint Anthony Medical Ctr</t>
  </si>
  <si>
    <t>HSHS Good Shepherd Hospital</t>
  </si>
  <si>
    <t>Genesis Medical Center, Silvis</t>
  </si>
  <si>
    <t>OSF Heart of Mary(Prev. Presence Covenant Med Center)</t>
  </si>
  <si>
    <t>Iroquois Mem Hosp &amp; Res Home</t>
  </si>
  <si>
    <t>Midwestern Regional Med Ctr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</si>
</sst>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65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0" fillId="0" borderId="3" xfId="0" applyBorder="1"/>
    <xf numFmtId="5" fontId="4" fillId="0" borderId="4" xfId="0" applyNumberFormat="1" applyFont="1" applyBorder="1"/>
    <xf numFmtId="5" fontId="4" fillId="0" borderId="0" xfId="0" applyNumberFormat="1" applyFont="1"/>
    <xf numFmtId="5" fontId="4" fillId="0" borderId="0" xfId="1" applyNumberFormat="1" applyFont="1" applyBorder="1"/>
    <xf numFmtId="5" fontId="0" fillId="0" borderId="5" xfId="0" applyNumberFormat="1" applyBorder="1"/>
    <xf numFmtId="0" fontId="4" fillId="0" borderId="4" xfId="0" applyFont="1" applyBorder="1"/>
    <xf numFmtId="0" fontId="0" fillId="0" borderId="5" xfId="0" applyBorder="1"/>
    <xf numFmtId="164" fontId="4" fillId="0" borderId="6" xfId="2" applyNumberFormat="1" applyFont="1" applyBorder="1" applyAlignment="1">
      <alignment horizontal="center"/>
    </xf>
    <xf numFmtId="0" fontId="4" fillId="0" borderId="7" xfId="0" applyFont="1" applyBorder="1"/>
    <xf numFmtId="164" fontId="4" fillId="0" borderId="7" xfId="2" applyNumberFormat="1" applyFont="1" applyBorder="1"/>
    <xf numFmtId="0" fontId="0" fillId="0" borderId="8" xfId="0" applyBorder="1"/>
    <xf numFmtId="164" fontId="0" fillId="0" borderId="0" xfId="0" applyNumberFormat="1"/>
    <xf numFmtId="44" fontId="0" fillId="0" borderId="0" xfId="0" applyNumberFormat="1"/>
    <xf numFmtId="0" fontId="0" fillId="0" borderId="0" xfId="0" applyAlignment="1">
      <alignment wrapText="1"/>
    </xf>
    <xf numFmtId="0" fontId="7" fillId="2" borderId="9" xfId="3" applyFont="1" applyFill="1" applyBorder="1" applyAlignment="1">
      <alignment horizontal="center" wrapText="1"/>
    </xf>
    <xf numFmtId="165" fontId="7" fillId="2" borderId="9" xfId="1" applyNumberFormat="1" applyFont="1" applyFill="1" applyBorder="1" applyAlignment="1">
      <alignment horizontal="center" wrapText="1"/>
    </xf>
    <xf numFmtId="0" fontId="7" fillId="2" borderId="0" xfId="3" applyFont="1" applyFill="1" applyAlignment="1">
      <alignment horizontal="center" wrapText="1"/>
    </xf>
    <xf numFmtId="165" fontId="7" fillId="2" borderId="0" xfId="1" applyNumberFormat="1" applyFont="1" applyFill="1" applyBorder="1" applyAlignment="1">
      <alignment horizontal="center" wrapText="1"/>
    </xf>
    <xf numFmtId="44" fontId="7" fillId="2" borderId="0" xfId="2" applyFont="1" applyFill="1" applyBorder="1" applyAlignment="1">
      <alignment horizontal="center" wrapText="1"/>
    </xf>
    <xf numFmtId="164" fontId="7" fillId="2" borderId="0" xfId="2" applyNumberFormat="1" applyFont="1" applyFill="1" applyBorder="1" applyAlignment="1">
      <alignment horizontal="center" wrapText="1"/>
    </xf>
    <xf numFmtId="0" fontId="8" fillId="0" borderId="0" xfId="3" applyFont="1" applyAlignment="1">
      <alignment horizontal="center"/>
    </xf>
    <xf numFmtId="0" fontId="8" fillId="0" borderId="0" xfId="3" applyFont="1"/>
    <xf numFmtId="165" fontId="0" fillId="0" borderId="0" xfId="1" applyNumberFormat="1" applyFont="1"/>
    <xf numFmtId="44" fontId="0" fillId="0" borderId="0" xfId="2" applyFont="1"/>
    <xf numFmtId="164" fontId="0" fillId="0" borderId="0" xfId="2" applyNumberFormat="1" applyFont="1"/>
    <xf numFmtId="164" fontId="0" fillId="0" borderId="0" xfId="0" applyNumberFormat="1" applyAlignment="1">
      <alignment wrapText="1"/>
    </xf>
    <xf numFmtId="164" fontId="4" fillId="0" borderId="4" xfId="2" applyNumberFormat="1" applyFont="1" applyBorder="1"/>
    <xf numFmtId="164" fontId="4" fillId="0" borderId="0" xfId="2" applyNumberFormat="1" applyFont="1" applyBorder="1"/>
    <xf numFmtId="165" fontId="4" fillId="0" borderId="4" xfId="1" applyNumberFormat="1" applyFont="1" applyBorder="1" applyAlignment="1">
      <alignment horizontal="center"/>
    </xf>
    <xf numFmtId="165" fontId="4" fillId="0" borderId="0" xfId="1" applyNumberFormat="1" applyFont="1" applyBorder="1"/>
    <xf numFmtId="164" fontId="4" fillId="0" borderId="6" xfId="2" applyNumberFormat="1" applyFont="1" applyBorder="1"/>
    <xf numFmtId="165" fontId="0" fillId="0" borderId="0" xfId="0" applyNumberFormat="1" applyAlignment="1">
      <alignment horizontal="center"/>
    </xf>
    <xf numFmtId="165" fontId="0" fillId="0" borderId="0" xfId="0" applyNumberFormat="1"/>
    <xf numFmtId="43" fontId="0" fillId="0" borderId="0" xfId="0" applyNumberFormat="1"/>
    <xf numFmtId="0" fontId="8" fillId="0" borderId="0" xfId="3" applyFont="1" applyAlignment="1">
      <alignment horizontal="right"/>
    </xf>
    <xf numFmtId="164" fontId="4" fillId="0" borderId="0" xfId="2" applyNumberFormat="1" applyFont="1"/>
    <xf numFmtId="0" fontId="0" fillId="0" borderId="0" xfId="0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165" fontId="4" fillId="0" borderId="10" xfId="1" applyNumberFormat="1" applyFont="1" applyBorder="1"/>
    <xf numFmtId="164" fontId="4" fillId="0" borderId="10" xfId="2" applyNumberFormat="1" applyFont="1" applyBorder="1"/>
    <xf numFmtId="165" fontId="4" fillId="0" borderId="10" xfId="0" applyNumberFormat="1" applyFont="1" applyBorder="1"/>
    <xf numFmtId="164" fontId="4" fillId="0" borderId="10" xfId="0" applyNumberFormat="1" applyFont="1" applyBorder="1"/>
    <xf numFmtId="7" fontId="0" fillId="0" borderId="0" xfId="2" applyNumberFormat="1" applyFont="1" applyBorder="1"/>
    <xf numFmtId="7" fontId="0" fillId="0" borderId="0" xfId="0" applyNumberFormat="1"/>
    <xf numFmtId="44" fontId="0" fillId="0" borderId="0" xfId="2" applyFont="1" applyBorder="1"/>
    <xf numFmtId="3" fontId="0" fillId="0" borderId="0" xfId="0" applyNumberFormat="1"/>
    <xf numFmtId="0" fontId="9" fillId="0" borderId="0" xfId="0" applyFont="1" applyAlignment="1">
      <alignment horizontal="center"/>
    </xf>
    <xf numFmtId="0" fontId="9" fillId="0" borderId="0" xfId="0" applyFont="1"/>
    <xf numFmtId="165" fontId="5" fillId="0" borderId="0" xfId="1" applyNumberFormat="1" applyFont="1"/>
    <xf numFmtId="0" fontId="5" fillId="0" borderId="0" xfId="0" applyFont="1"/>
    <xf numFmtId="166" fontId="5" fillId="0" borderId="0" xfId="0" applyNumberFormat="1" applyFont="1"/>
    <xf numFmtId="16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0" applyNumberFormat="1" applyFont="1"/>
    <xf numFmtId="0" fontId="7" fillId="0" borderId="0" xfId="3" applyFont="1" applyAlignment="1">
      <alignment horizontal="center" wrapText="1"/>
    </xf>
    <xf numFmtId="166" fontId="0" fillId="0" borderId="0" xfId="0" applyNumberFormat="1"/>
    <xf numFmtId="7" fontId="0" fillId="0" borderId="0" xfId="0" applyNumberFormat="1" applyAlignment="1">
      <alignment horizontal="center"/>
    </xf>
    <xf numFmtId="0" fontId="3" fillId="0" borderId="0" xfId="0" applyFont="1"/>
    <xf numFmtId="164" fontId="7" fillId="2" borderId="9" xfId="2" applyNumberFormat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Normal_Sheet1 2 2" xfId="3" xr:uid="{373C2B47-45EA-4128-BDBD-A637EA6FC6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21918-9AFC-4E1E-94B1-DAEC2F2EAA72}">
  <sheetPr>
    <pageSetUpPr fitToPage="1"/>
  </sheetPr>
  <dimension ref="A1:N39"/>
  <sheetViews>
    <sheetView topLeftCell="B1" workbookViewId="0">
      <selection activeCell="B16" sqref="B16"/>
    </sheetView>
  </sheetViews>
  <sheetFormatPr defaultRowHeight="14.5" x14ac:dyDescent="0.35"/>
  <cols>
    <col min="1" max="1" width="9.1796875" hidden="1" customWidth="1"/>
    <col min="2" max="2" width="8" customWidth="1"/>
    <col min="3" max="3" width="31.453125" bestFit="1" customWidth="1"/>
    <col min="4" max="4" width="14.453125" bestFit="1" customWidth="1"/>
    <col min="6" max="6" width="12.26953125" customWidth="1"/>
    <col min="7" max="7" width="17.7265625" customWidth="1"/>
    <col min="8" max="8" width="12.26953125" customWidth="1"/>
    <col min="9" max="9" width="11.7265625" customWidth="1"/>
    <col min="10" max="10" width="17.7265625" customWidth="1"/>
    <col min="11" max="11" width="14.1796875" customWidth="1"/>
    <col min="12" max="12" width="14.7265625" bestFit="1" customWidth="1"/>
    <col min="13" max="13" width="12.1796875" bestFit="1" customWidth="1"/>
    <col min="14" max="14" width="13.54296875" bestFit="1" customWidth="1"/>
  </cols>
  <sheetData>
    <row r="1" spans="1:13" x14ac:dyDescent="0.35">
      <c r="B1" s="1" t="s">
        <v>0</v>
      </c>
    </row>
    <row r="2" spans="1:13" x14ac:dyDescent="0.35">
      <c r="B2" s="1" t="s">
        <v>1</v>
      </c>
    </row>
    <row r="3" spans="1:13" ht="15" thickBot="1" x14ac:dyDescent="0.4"/>
    <row r="4" spans="1:13" x14ac:dyDescent="0.35">
      <c r="C4" s="2" t="s">
        <v>2</v>
      </c>
      <c r="D4" s="3"/>
      <c r="E4" s="3"/>
      <c r="F4" s="3"/>
      <c r="G4" s="3" t="s">
        <v>3</v>
      </c>
      <c r="H4" s="4"/>
    </row>
    <row r="5" spans="1:13" x14ac:dyDescent="0.35">
      <c r="C5" s="5">
        <v>262695083</v>
      </c>
      <c r="D5" s="6"/>
      <c r="E5" s="1"/>
      <c r="F5" s="1"/>
      <c r="G5" s="7">
        <v>300981658</v>
      </c>
      <c r="H5" s="8"/>
    </row>
    <row r="6" spans="1:13" x14ac:dyDescent="0.35">
      <c r="C6" s="9" t="s">
        <v>4</v>
      </c>
      <c r="D6" s="1"/>
      <c r="E6" s="1"/>
      <c r="F6" s="1"/>
      <c r="G6" s="1" t="s">
        <v>5</v>
      </c>
      <c r="H6" s="10"/>
    </row>
    <row r="7" spans="1:13" ht="15" thickBot="1" x14ac:dyDescent="0.4">
      <c r="C7" s="11">
        <f>C5/4</f>
        <v>65673770.75</v>
      </c>
      <c r="D7" s="12"/>
      <c r="E7" s="12"/>
      <c r="F7" s="12"/>
      <c r="G7" s="13">
        <f>G5/4</f>
        <v>75245414.5</v>
      </c>
      <c r="H7" s="14"/>
      <c r="J7" s="15"/>
    </row>
    <row r="8" spans="1:13" x14ac:dyDescent="0.35">
      <c r="J8" s="15"/>
    </row>
    <row r="9" spans="1:13" x14ac:dyDescent="0.35">
      <c r="B9" s="1" t="s">
        <v>6</v>
      </c>
    </row>
    <row r="10" spans="1:13" x14ac:dyDescent="0.35">
      <c r="B10" s="1"/>
    </row>
    <row r="11" spans="1:13" x14ac:dyDescent="0.35">
      <c r="B11" s="1" t="s">
        <v>7</v>
      </c>
    </row>
    <row r="12" spans="1:13" x14ac:dyDescent="0.35">
      <c r="K12" s="16"/>
    </row>
    <row r="14" spans="1:13" s="17" customFormat="1" ht="43.5" x14ac:dyDescent="0.35">
      <c r="B14" s="18" t="s">
        <v>8</v>
      </c>
      <c r="C14" s="18" t="s">
        <v>9</v>
      </c>
      <c r="D14" s="18" t="s">
        <v>10</v>
      </c>
      <c r="E14" s="19" t="s">
        <v>11</v>
      </c>
      <c r="F14" s="18" t="s">
        <v>12</v>
      </c>
      <c r="G14" s="18" t="s">
        <v>13</v>
      </c>
      <c r="H14" s="19" t="s">
        <v>14</v>
      </c>
      <c r="I14" s="18" t="s">
        <v>15</v>
      </c>
      <c r="J14" s="18" t="s">
        <v>16</v>
      </c>
      <c r="K14" s="18" t="s">
        <v>17</v>
      </c>
      <c r="L14" s="18" t="s">
        <v>18</v>
      </c>
    </row>
    <row r="15" spans="1:13" s="17" customFormat="1" x14ac:dyDescent="0.35">
      <c r="B15" s="20"/>
      <c r="C15" s="20"/>
      <c r="D15" s="20"/>
      <c r="E15" s="21">
        <v>66284</v>
      </c>
      <c r="F15" s="22">
        <f>C7/E15</f>
        <v>990.79371718665141</v>
      </c>
      <c r="G15" s="23">
        <f>SUM(G16:G39)</f>
        <v>65673770.75</v>
      </c>
      <c r="H15" s="21">
        <v>187405</v>
      </c>
      <c r="I15" s="22">
        <f>G7/H15</f>
        <v>401.51231023718685</v>
      </c>
      <c r="J15" s="23">
        <f>SUM(J16:J39)</f>
        <v>75245414.5</v>
      </c>
      <c r="K15" s="23">
        <f>SUM(K16:K39)</f>
        <v>140919185.25</v>
      </c>
      <c r="L15" s="23">
        <f t="shared" ref="L15:L39" si="0">K15/3</f>
        <v>46973061.75</v>
      </c>
    </row>
    <row r="16" spans="1:13" x14ac:dyDescent="0.35">
      <c r="A16">
        <v>143301</v>
      </c>
      <c r="B16" s="24">
        <v>3036</v>
      </c>
      <c r="C16" s="25" t="s">
        <v>19</v>
      </c>
      <c r="D16" t="s">
        <v>20</v>
      </c>
      <c r="E16" s="26">
        <v>1132</v>
      </c>
      <c r="F16" s="27">
        <f t="shared" ref="F16:F39" si="1">$F$15</f>
        <v>990.79371718665141</v>
      </c>
      <c r="G16" s="28">
        <f t="shared" ref="G16:G39" si="2">E16*F16</f>
        <v>1121578.4878552894</v>
      </c>
      <c r="H16" s="26">
        <v>1434</v>
      </c>
      <c r="I16" s="27">
        <f t="shared" ref="I16:I39" si="3">$I$15</f>
        <v>401.51231023718685</v>
      </c>
      <c r="J16" s="28">
        <f t="shared" ref="J16:J39" si="4">H16*I16</f>
        <v>575768.65288012591</v>
      </c>
      <c r="K16" s="28">
        <f t="shared" ref="K16:K39" si="5">J16+G16</f>
        <v>1697347.1407354153</v>
      </c>
      <c r="L16" s="29">
        <f t="shared" si="0"/>
        <v>565782.38024513843</v>
      </c>
      <c r="M16" s="15"/>
    </row>
    <row r="17" spans="1:14" x14ac:dyDescent="0.35">
      <c r="A17">
        <v>140239</v>
      </c>
      <c r="B17" s="24">
        <v>18005</v>
      </c>
      <c r="C17" s="25" t="s">
        <v>21</v>
      </c>
      <c r="D17" t="s">
        <v>20</v>
      </c>
      <c r="E17" s="26">
        <v>2448</v>
      </c>
      <c r="F17" s="27">
        <f t="shared" si="1"/>
        <v>990.79371718665141</v>
      </c>
      <c r="G17" s="28">
        <f t="shared" si="2"/>
        <v>2425463.0196729228</v>
      </c>
      <c r="H17" s="26">
        <v>3782</v>
      </c>
      <c r="I17" s="27">
        <f t="shared" si="3"/>
        <v>401.51231023718685</v>
      </c>
      <c r="J17" s="28">
        <f t="shared" si="4"/>
        <v>1518519.5573170406</v>
      </c>
      <c r="K17" s="28">
        <f t="shared" si="5"/>
        <v>3943982.5769899637</v>
      </c>
      <c r="L17" s="29">
        <f t="shared" si="0"/>
        <v>1314660.8589966546</v>
      </c>
      <c r="M17" s="15"/>
    </row>
    <row r="18" spans="1:14" x14ac:dyDescent="0.35">
      <c r="A18">
        <v>140110</v>
      </c>
      <c r="B18" s="24">
        <v>15010</v>
      </c>
      <c r="C18" s="25" t="s">
        <v>22</v>
      </c>
      <c r="D18" t="s">
        <v>20</v>
      </c>
      <c r="E18" s="26">
        <v>1038</v>
      </c>
      <c r="F18" s="27">
        <f t="shared" si="1"/>
        <v>990.79371718665141</v>
      </c>
      <c r="G18" s="28">
        <f t="shared" si="2"/>
        <v>1028443.8784397441</v>
      </c>
      <c r="H18" s="26">
        <v>20434</v>
      </c>
      <c r="I18" s="27">
        <f t="shared" si="3"/>
        <v>401.51231023718685</v>
      </c>
      <c r="J18" s="28">
        <f t="shared" si="4"/>
        <v>8204502.5473866761</v>
      </c>
      <c r="K18" s="28">
        <f t="shared" si="5"/>
        <v>9232946.425826421</v>
      </c>
      <c r="L18" s="29">
        <f t="shared" si="0"/>
        <v>3077648.8086088072</v>
      </c>
      <c r="M18" s="15"/>
    </row>
    <row r="19" spans="1:14" x14ac:dyDescent="0.35">
      <c r="A19">
        <v>140206</v>
      </c>
      <c r="B19" s="24">
        <v>3046</v>
      </c>
      <c r="C19" s="25" t="s">
        <v>23</v>
      </c>
      <c r="D19" t="s">
        <v>20</v>
      </c>
      <c r="E19" s="26">
        <v>3512</v>
      </c>
      <c r="F19" s="27">
        <f t="shared" si="1"/>
        <v>990.79371718665141</v>
      </c>
      <c r="G19" s="28">
        <f t="shared" si="2"/>
        <v>3479667.5347595196</v>
      </c>
      <c r="H19" s="26">
        <v>5075</v>
      </c>
      <c r="I19" s="27">
        <f t="shared" si="3"/>
        <v>401.51231023718685</v>
      </c>
      <c r="J19" s="28">
        <f t="shared" si="4"/>
        <v>2037674.9744537233</v>
      </c>
      <c r="K19" s="28">
        <f t="shared" si="5"/>
        <v>5517342.5092132427</v>
      </c>
      <c r="L19" s="29">
        <f t="shared" si="0"/>
        <v>1839114.1697377476</v>
      </c>
      <c r="M19" s="15"/>
    </row>
    <row r="20" spans="1:14" x14ac:dyDescent="0.35">
      <c r="A20">
        <v>140077</v>
      </c>
      <c r="B20" s="24">
        <v>5013</v>
      </c>
      <c r="C20" s="25" t="s">
        <v>24</v>
      </c>
      <c r="D20" t="s">
        <v>20</v>
      </c>
      <c r="E20" s="26">
        <v>572</v>
      </c>
      <c r="F20" s="27">
        <f t="shared" si="1"/>
        <v>990.79371718665141</v>
      </c>
      <c r="G20" s="28">
        <f t="shared" si="2"/>
        <v>566734.00623076456</v>
      </c>
      <c r="H20" s="26">
        <v>6524</v>
      </c>
      <c r="I20" s="27">
        <f t="shared" si="3"/>
        <v>401.51231023718685</v>
      </c>
      <c r="J20" s="28">
        <f t="shared" si="4"/>
        <v>2619466.311987407</v>
      </c>
      <c r="K20" s="28">
        <f t="shared" si="5"/>
        <v>3186200.3182181716</v>
      </c>
      <c r="L20" s="29">
        <f t="shared" si="0"/>
        <v>1062066.7727393906</v>
      </c>
      <c r="M20" s="15"/>
    </row>
    <row r="21" spans="1:14" x14ac:dyDescent="0.35">
      <c r="A21">
        <v>140083</v>
      </c>
      <c r="B21" s="24">
        <v>3038</v>
      </c>
      <c r="C21" s="25" t="s">
        <v>25</v>
      </c>
      <c r="D21" t="s">
        <v>20</v>
      </c>
      <c r="E21" s="26">
        <v>2552</v>
      </c>
      <c r="F21" s="27">
        <f t="shared" si="1"/>
        <v>990.79371718665141</v>
      </c>
      <c r="G21" s="28">
        <f t="shared" si="2"/>
        <v>2528505.5662603346</v>
      </c>
      <c r="H21" s="26">
        <v>2742</v>
      </c>
      <c r="I21" s="27">
        <f t="shared" si="3"/>
        <v>401.51231023718685</v>
      </c>
      <c r="J21" s="28">
        <f t="shared" si="4"/>
        <v>1100946.7546703664</v>
      </c>
      <c r="K21" s="28">
        <f t="shared" si="5"/>
        <v>3629452.3209307007</v>
      </c>
      <c r="L21" s="29">
        <f t="shared" si="0"/>
        <v>1209817.4403102335</v>
      </c>
      <c r="M21" s="15"/>
    </row>
    <row r="22" spans="1:14" x14ac:dyDescent="0.35">
      <c r="A22">
        <v>140095</v>
      </c>
      <c r="B22" s="24">
        <v>3075</v>
      </c>
      <c r="C22" s="25" t="s">
        <v>26</v>
      </c>
      <c r="D22" t="s">
        <v>20</v>
      </c>
      <c r="E22" s="26">
        <v>3777</v>
      </c>
      <c r="F22" s="27">
        <f t="shared" si="1"/>
        <v>990.79371718665141</v>
      </c>
      <c r="G22" s="28">
        <f t="shared" si="2"/>
        <v>3742227.8698139824</v>
      </c>
      <c r="H22" s="26">
        <v>16622</v>
      </c>
      <c r="I22" s="27">
        <f t="shared" si="3"/>
        <v>401.51231023718685</v>
      </c>
      <c r="J22" s="28">
        <f t="shared" si="4"/>
        <v>6673937.6207625195</v>
      </c>
      <c r="K22" s="28">
        <f t="shared" si="5"/>
        <v>10416165.490576502</v>
      </c>
      <c r="L22" s="29">
        <f t="shared" si="0"/>
        <v>3472055.1635255008</v>
      </c>
      <c r="M22" s="15"/>
    </row>
    <row r="23" spans="1:14" x14ac:dyDescent="0.35">
      <c r="A23">
        <v>140115</v>
      </c>
      <c r="B23" s="24">
        <v>3102</v>
      </c>
      <c r="C23" s="25" t="s">
        <v>27</v>
      </c>
      <c r="D23" t="s">
        <v>20</v>
      </c>
      <c r="E23" s="26">
        <v>2336</v>
      </c>
      <c r="F23" s="27">
        <f t="shared" si="1"/>
        <v>990.79371718665141</v>
      </c>
      <c r="G23" s="28">
        <f t="shared" si="2"/>
        <v>2314494.1233480177</v>
      </c>
      <c r="H23" s="26">
        <v>4274</v>
      </c>
      <c r="I23" s="27">
        <f t="shared" si="3"/>
        <v>401.51231023718685</v>
      </c>
      <c r="J23" s="28">
        <f t="shared" si="4"/>
        <v>1716063.6139537366</v>
      </c>
      <c r="K23" s="28">
        <f t="shared" si="5"/>
        <v>4030557.7373017543</v>
      </c>
      <c r="L23" s="29">
        <f t="shared" si="0"/>
        <v>1343519.2457672514</v>
      </c>
      <c r="M23" s="15"/>
    </row>
    <row r="24" spans="1:14" x14ac:dyDescent="0.35">
      <c r="A24">
        <v>140103</v>
      </c>
      <c r="B24" s="24">
        <v>3050</v>
      </c>
      <c r="C24" s="25" t="s">
        <v>28</v>
      </c>
      <c r="D24" t="s">
        <v>20</v>
      </c>
      <c r="E24" s="26">
        <v>3350</v>
      </c>
      <c r="F24" s="27">
        <f t="shared" si="1"/>
        <v>990.79371718665141</v>
      </c>
      <c r="G24" s="28">
        <f t="shared" si="2"/>
        <v>3319158.9525752822</v>
      </c>
      <c r="H24" s="26">
        <v>9900</v>
      </c>
      <c r="I24" s="27">
        <f t="shared" si="3"/>
        <v>401.51231023718685</v>
      </c>
      <c r="J24" s="28">
        <f t="shared" si="4"/>
        <v>3974971.8713481496</v>
      </c>
      <c r="K24" s="28">
        <f t="shared" si="5"/>
        <v>7294130.8239234313</v>
      </c>
      <c r="L24" s="29">
        <f t="shared" si="0"/>
        <v>2431376.9413078106</v>
      </c>
      <c r="M24" s="15"/>
    </row>
    <row r="25" spans="1:14" x14ac:dyDescent="0.35">
      <c r="A25">
        <v>140177</v>
      </c>
      <c r="B25" s="24">
        <v>3071</v>
      </c>
      <c r="C25" s="25" t="s">
        <v>29</v>
      </c>
      <c r="D25" t="s">
        <v>20</v>
      </c>
      <c r="E25" s="26">
        <v>3494</v>
      </c>
      <c r="F25" s="27">
        <f t="shared" si="1"/>
        <v>990.79371718665141</v>
      </c>
      <c r="G25" s="28">
        <f t="shared" si="2"/>
        <v>3461833.2478501601</v>
      </c>
      <c r="H25" s="26">
        <v>3313</v>
      </c>
      <c r="I25" s="27">
        <f t="shared" si="3"/>
        <v>401.51231023718685</v>
      </c>
      <c r="J25" s="28">
        <f t="shared" si="4"/>
        <v>1330210.2838158</v>
      </c>
      <c r="K25" s="28">
        <f t="shared" si="5"/>
        <v>4792043.5316659603</v>
      </c>
      <c r="L25" s="29">
        <f t="shared" si="0"/>
        <v>1597347.8438886534</v>
      </c>
      <c r="M25" s="15"/>
    </row>
    <row r="26" spans="1:14" x14ac:dyDescent="0.35">
      <c r="A26">
        <v>140181</v>
      </c>
      <c r="B26" s="24">
        <v>3068</v>
      </c>
      <c r="C26" s="25" t="s">
        <v>30</v>
      </c>
      <c r="D26" t="s">
        <v>20</v>
      </c>
      <c r="E26" s="26">
        <v>1325</v>
      </c>
      <c r="F26" s="27">
        <f t="shared" si="1"/>
        <v>990.79371718665141</v>
      </c>
      <c r="G26" s="28">
        <f t="shared" si="2"/>
        <v>1312801.6752723132</v>
      </c>
      <c r="H26" s="26">
        <v>1739</v>
      </c>
      <c r="I26" s="27">
        <f t="shared" si="3"/>
        <v>401.51231023718685</v>
      </c>
      <c r="J26" s="28">
        <f t="shared" si="4"/>
        <v>698229.90750246798</v>
      </c>
      <c r="K26" s="28">
        <f t="shared" si="5"/>
        <v>2011031.5827747812</v>
      </c>
      <c r="L26" s="29">
        <f t="shared" si="0"/>
        <v>670343.86092492705</v>
      </c>
      <c r="M26" s="15"/>
    </row>
    <row r="27" spans="1:14" x14ac:dyDescent="0.35">
      <c r="A27">
        <v>140197</v>
      </c>
      <c r="B27" s="24">
        <v>3020</v>
      </c>
      <c r="C27" s="25" t="s">
        <v>31</v>
      </c>
      <c r="D27" t="s">
        <v>20</v>
      </c>
      <c r="E27" s="26">
        <v>2965</v>
      </c>
      <c r="F27" s="27">
        <f t="shared" si="1"/>
        <v>990.79371718665141</v>
      </c>
      <c r="G27" s="28">
        <f t="shared" si="2"/>
        <v>2937703.3714584215</v>
      </c>
      <c r="H27" s="26">
        <v>727</v>
      </c>
      <c r="I27" s="27">
        <f t="shared" si="3"/>
        <v>401.51231023718685</v>
      </c>
      <c r="J27" s="28">
        <f t="shared" si="4"/>
        <v>291899.44954243483</v>
      </c>
      <c r="K27" s="28">
        <f t="shared" si="5"/>
        <v>3229602.8210008563</v>
      </c>
      <c r="L27" s="29">
        <f t="shared" si="0"/>
        <v>1076534.273666952</v>
      </c>
      <c r="M27" s="15"/>
    </row>
    <row r="28" spans="1:14" x14ac:dyDescent="0.35">
      <c r="A28">
        <v>140114</v>
      </c>
      <c r="B28" s="24">
        <v>3056</v>
      </c>
      <c r="C28" s="25" t="s">
        <v>32</v>
      </c>
      <c r="D28" t="s">
        <v>20</v>
      </c>
      <c r="E28" s="26">
        <v>3807</v>
      </c>
      <c r="F28" s="27">
        <f t="shared" si="1"/>
        <v>990.79371718665141</v>
      </c>
      <c r="G28" s="28">
        <f t="shared" si="2"/>
        <v>3771951.6813295819</v>
      </c>
      <c r="H28" s="26">
        <v>14193</v>
      </c>
      <c r="I28" s="27">
        <f t="shared" si="3"/>
        <v>401.51231023718685</v>
      </c>
      <c r="J28" s="28">
        <f t="shared" si="4"/>
        <v>5698664.2191963932</v>
      </c>
      <c r="K28" s="28">
        <f t="shared" si="5"/>
        <v>9470615.900525976</v>
      </c>
      <c r="L28" s="29">
        <f t="shared" si="0"/>
        <v>3156871.966841992</v>
      </c>
      <c r="M28" s="15"/>
    </row>
    <row r="29" spans="1:14" x14ac:dyDescent="0.35">
      <c r="A29">
        <v>140068</v>
      </c>
      <c r="B29" s="24">
        <v>3107</v>
      </c>
      <c r="C29" s="25" t="s">
        <v>33</v>
      </c>
      <c r="D29" t="s">
        <v>20</v>
      </c>
      <c r="E29" s="26">
        <v>2031</v>
      </c>
      <c r="F29" s="27">
        <f t="shared" si="1"/>
        <v>990.79371718665141</v>
      </c>
      <c r="G29" s="28">
        <f t="shared" si="2"/>
        <v>2012302.039606089</v>
      </c>
      <c r="H29" s="26">
        <v>4515</v>
      </c>
      <c r="I29" s="27">
        <f t="shared" si="3"/>
        <v>401.51231023718685</v>
      </c>
      <c r="J29" s="28">
        <f t="shared" si="4"/>
        <v>1812828.0807208987</v>
      </c>
      <c r="K29" s="28">
        <f t="shared" si="5"/>
        <v>3825130.1203269875</v>
      </c>
      <c r="L29" s="29">
        <f t="shared" si="0"/>
        <v>1275043.3734423292</v>
      </c>
      <c r="M29" s="15"/>
    </row>
    <row r="30" spans="1:14" x14ac:dyDescent="0.35">
      <c r="A30">
        <v>140292</v>
      </c>
      <c r="B30" s="24">
        <v>7074</v>
      </c>
      <c r="C30" s="25" t="s">
        <v>34</v>
      </c>
      <c r="D30" t="s">
        <v>20</v>
      </c>
      <c r="E30" s="26">
        <v>1832</v>
      </c>
      <c r="F30" s="27">
        <f t="shared" si="1"/>
        <v>990.79371718665141</v>
      </c>
      <c r="G30" s="28">
        <f t="shared" si="2"/>
        <v>1815134.0898859454</v>
      </c>
      <c r="H30" s="26">
        <v>3768</v>
      </c>
      <c r="I30" s="27">
        <f t="shared" si="3"/>
        <v>401.51231023718685</v>
      </c>
      <c r="J30" s="28">
        <f t="shared" si="4"/>
        <v>1512898.3849737199</v>
      </c>
      <c r="K30" s="28">
        <f t="shared" si="5"/>
        <v>3328032.4748596651</v>
      </c>
      <c r="L30" s="29">
        <f t="shared" si="0"/>
        <v>1109344.158286555</v>
      </c>
      <c r="M30" s="15"/>
      <c r="N30" s="16"/>
    </row>
    <row r="31" spans="1:14" x14ac:dyDescent="0.35">
      <c r="A31">
        <v>140180</v>
      </c>
      <c r="B31" s="24">
        <v>3054</v>
      </c>
      <c r="C31" s="25" t="s">
        <v>35</v>
      </c>
      <c r="D31" t="s">
        <v>20</v>
      </c>
      <c r="E31" s="26">
        <v>9151</v>
      </c>
      <c r="F31" s="27">
        <f t="shared" si="1"/>
        <v>990.79371718665141</v>
      </c>
      <c r="G31" s="28">
        <f t="shared" si="2"/>
        <v>9066753.3059750479</v>
      </c>
      <c r="H31" s="26">
        <v>22707</v>
      </c>
      <c r="I31" s="27">
        <f t="shared" si="3"/>
        <v>401.51231023718685</v>
      </c>
      <c r="J31" s="28">
        <f t="shared" si="4"/>
        <v>9117140.0285558011</v>
      </c>
      <c r="K31" s="28">
        <f t="shared" si="5"/>
        <v>18183893.334530849</v>
      </c>
      <c r="L31" s="29">
        <f t="shared" si="0"/>
        <v>6061297.7781769494</v>
      </c>
      <c r="M31" s="15"/>
    </row>
    <row r="32" spans="1:14" x14ac:dyDescent="0.35">
      <c r="A32">
        <v>140174</v>
      </c>
      <c r="B32" s="24">
        <v>1012</v>
      </c>
      <c r="C32" s="25" t="s">
        <v>36</v>
      </c>
      <c r="D32" t="s">
        <v>20</v>
      </c>
      <c r="E32" s="26">
        <v>1939</v>
      </c>
      <c r="F32" s="27">
        <f t="shared" si="1"/>
        <v>990.79371718665141</v>
      </c>
      <c r="G32" s="28">
        <f t="shared" si="2"/>
        <v>1921149.017624917</v>
      </c>
      <c r="H32" s="26">
        <v>5536</v>
      </c>
      <c r="I32" s="27">
        <f t="shared" si="3"/>
        <v>401.51231023718685</v>
      </c>
      <c r="J32" s="28">
        <f t="shared" si="4"/>
        <v>2222772.1494730664</v>
      </c>
      <c r="K32" s="28">
        <f t="shared" si="5"/>
        <v>4143921.1670979834</v>
      </c>
      <c r="L32" s="29">
        <f t="shared" si="0"/>
        <v>1381307.0556993277</v>
      </c>
      <c r="M32" s="15"/>
    </row>
    <row r="33" spans="1:13" x14ac:dyDescent="0.35">
      <c r="A33">
        <v>140125</v>
      </c>
      <c r="B33" s="24">
        <v>7007</v>
      </c>
      <c r="C33" s="25" t="s">
        <v>37</v>
      </c>
      <c r="D33" t="s">
        <v>20</v>
      </c>
      <c r="E33" s="26">
        <v>1838</v>
      </c>
      <c r="F33" s="27">
        <f t="shared" si="1"/>
        <v>990.79371718665141</v>
      </c>
      <c r="G33" s="28">
        <f t="shared" si="2"/>
        <v>1821078.8521890652</v>
      </c>
      <c r="H33" s="26">
        <v>5626</v>
      </c>
      <c r="I33" s="27">
        <f t="shared" si="3"/>
        <v>401.51231023718685</v>
      </c>
      <c r="J33" s="28">
        <f t="shared" si="4"/>
        <v>2258908.2573944135</v>
      </c>
      <c r="K33" s="28">
        <f t="shared" si="5"/>
        <v>4079987.1095834784</v>
      </c>
      <c r="L33" s="29">
        <f t="shared" si="0"/>
        <v>1359995.7031944927</v>
      </c>
      <c r="M33" s="15"/>
    </row>
    <row r="34" spans="1:13" x14ac:dyDescent="0.35">
      <c r="A34">
        <v>140018</v>
      </c>
      <c r="B34" s="24">
        <v>3045</v>
      </c>
      <c r="C34" s="25" t="s">
        <v>38</v>
      </c>
      <c r="D34" t="s">
        <v>20</v>
      </c>
      <c r="E34" s="26">
        <v>6822</v>
      </c>
      <c r="F34" s="27">
        <f t="shared" si="1"/>
        <v>990.79371718665141</v>
      </c>
      <c r="G34" s="28">
        <f t="shared" si="2"/>
        <v>6759194.7386473361</v>
      </c>
      <c r="H34" s="26">
        <v>21627</v>
      </c>
      <c r="I34" s="27">
        <f t="shared" si="3"/>
        <v>401.51231023718685</v>
      </c>
      <c r="J34" s="28">
        <f t="shared" si="4"/>
        <v>8683506.7334996406</v>
      </c>
      <c r="K34" s="28">
        <f t="shared" si="5"/>
        <v>15442701.472146977</v>
      </c>
      <c r="L34" s="29">
        <f t="shared" si="0"/>
        <v>5147567.1573823253</v>
      </c>
      <c r="M34" s="15"/>
    </row>
    <row r="35" spans="1:13" x14ac:dyDescent="0.35">
      <c r="A35">
        <v>140133</v>
      </c>
      <c r="B35" s="24">
        <v>3032</v>
      </c>
      <c r="C35" s="25" t="s">
        <v>39</v>
      </c>
      <c r="D35" t="s">
        <v>20</v>
      </c>
      <c r="E35" s="26">
        <v>2792</v>
      </c>
      <c r="F35" s="27">
        <f t="shared" si="1"/>
        <v>990.79371718665141</v>
      </c>
      <c r="G35" s="28">
        <f t="shared" si="2"/>
        <v>2766296.0583851309</v>
      </c>
      <c r="H35" s="26">
        <v>7354</v>
      </c>
      <c r="I35" s="27">
        <f t="shared" si="3"/>
        <v>401.51231023718685</v>
      </c>
      <c r="J35" s="28">
        <f t="shared" si="4"/>
        <v>2952721.529484272</v>
      </c>
      <c r="K35" s="28">
        <f t="shared" si="5"/>
        <v>5719017.587869403</v>
      </c>
      <c r="L35" s="29">
        <f t="shared" si="0"/>
        <v>1906339.1959564677</v>
      </c>
      <c r="M35" s="15"/>
    </row>
    <row r="36" spans="1:13" x14ac:dyDescent="0.35">
      <c r="A36">
        <v>140034</v>
      </c>
      <c r="B36" s="24">
        <v>3011</v>
      </c>
      <c r="C36" s="25" t="s">
        <v>40</v>
      </c>
      <c r="D36" t="s">
        <v>20</v>
      </c>
      <c r="E36" s="26">
        <v>718</v>
      </c>
      <c r="F36" s="27">
        <f t="shared" si="1"/>
        <v>990.79371718665141</v>
      </c>
      <c r="G36" s="28">
        <f t="shared" si="2"/>
        <v>711389.88894001569</v>
      </c>
      <c r="H36" s="26">
        <v>5563</v>
      </c>
      <c r="I36" s="27">
        <f t="shared" si="3"/>
        <v>401.51231023718685</v>
      </c>
      <c r="J36" s="28">
        <f t="shared" si="4"/>
        <v>2233612.9818494706</v>
      </c>
      <c r="K36" s="28">
        <f t="shared" si="5"/>
        <v>2945002.8707894864</v>
      </c>
      <c r="L36" s="29">
        <f t="shared" si="0"/>
        <v>981667.62359649548</v>
      </c>
      <c r="M36" s="15"/>
    </row>
    <row r="37" spans="1:13" x14ac:dyDescent="0.35">
      <c r="A37">
        <v>140049</v>
      </c>
      <c r="B37" s="24">
        <v>15001</v>
      </c>
      <c r="C37" s="25" t="s">
        <v>41</v>
      </c>
      <c r="D37" t="s">
        <v>20</v>
      </c>
      <c r="E37" s="26">
        <v>3849</v>
      </c>
      <c r="F37" s="27">
        <f t="shared" si="1"/>
        <v>990.79371718665141</v>
      </c>
      <c r="G37" s="28">
        <f t="shared" si="2"/>
        <v>3813565.0174514214</v>
      </c>
      <c r="H37" s="26">
        <v>9794</v>
      </c>
      <c r="I37" s="27">
        <f t="shared" si="3"/>
        <v>401.51231023718685</v>
      </c>
      <c r="J37" s="28">
        <f t="shared" si="4"/>
        <v>3932411.5664630081</v>
      </c>
      <c r="K37" s="28">
        <f t="shared" si="5"/>
        <v>7745976.5839144289</v>
      </c>
      <c r="L37" s="29">
        <f t="shared" si="0"/>
        <v>2581992.1946381428</v>
      </c>
      <c r="M37" s="15"/>
    </row>
    <row r="38" spans="1:13" x14ac:dyDescent="0.35">
      <c r="A38">
        <v>140158</v>
      </c>
      <c r="B38" s="24">
        <v>3042</v>
      </c>
      <c r="C38" s="25" t="s">
        <v>42</v>
      </c>
      <c r="D38" t="s">
        <v>20</v>
      </c>
      <c r="E38" s="26">
        <v>1328</v>
      </c>
      <c r="F38" s="27">
        <f t="shared" si="1"/>
        <v>990.79371718665141</v>
      </c>
      <c r="G38" s="28">
        <f t="shared" si="2"/>
        <v>1315774.0564238732</v>
      </c>
      <c r="H38" s="26">
        <v>4835</v>
      </c>
      <c r="I38" s="27">
        <f t="shared" si="3"/>
        <v>401.51231023718685</v>
      </c>
      <c r="J38" s="28">
        <f t="shared" si="4"/>
        <v>1941312.0199967984</v>
      </c>
      <c r="K38" s="28">
        <f t="shared" si="5"/>
        <v>3257086.0764206713</v>
      </c>
      <c r="L38" s="29">
        <f t="shared" si="0"/>
        <v>1085695.3588068904</v>
      </c>
      <c r="M38" s="15"/>
    </row>
    <row r="39" spans="1:13" x14ac:dyDescent="0.35">
      <c r="B39" s="24">
        <v>3085</v>
      </c>
      <c r="C39" s="25" t="s">
        <v>43</v>
      </c>
      <c r="D39" t="s">
        <v>20</v>
      </c>
      <c r="E39" s="26">
        <v>1676</v>
      </c>
      <c r="F39" s="27">
        <f t="shared" si="1"/>
        <v>990.79371718665141</v>
      </c>
      <c r="G39" s="28">
        <f t="shared" si="2"/>
        <v>1660570.2700048278</v>
      </c>
      <c r="H39" s="26">
        <v>5321</v>
      </c>
      <c r="I39" s="27">
        <f t="shared" si="3"/>
        <v>401.51231023718685</v>
      </c>
      <c r="J39" s="28">
        <f t="shared" si="4"/>
        <v>2136447.0027720714</v>
      </c>
      <c r="K39" s="28">
        <f t="shared" si="5"/>
        <v>3797017.2727768989</v>
      </c>
      <c r="L39" s="29">
        <f t="shared" si="0"/>
        <v>1265672.4242589662</v>
      </c>
      <c r="M39" s="15"/>
    </row>
  </sheetData>
  <pageMargins left="0.7" right="0.7" top="0.75" bottom="0.75" header="0.3" footer="0.3"/>
  <pageSetup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892E-9F64-4BFB-91FD-51ABE6415CC7}">
  <sheetPr>
    <pageSetUpPr fitToPage="1"/>
  </sheetPr>
  <dimension ref="A1:L67"/>
  <sheetViews>
    <sheetView topLeftCell="B1" workbookViewId="0">
      <selection activeCell="F10" sqref="F10"/>
    </sheetView>
  </sheetViews>
  <sheetFormatPr defaultRowHeight="14.5" x14ac:dyDescent="0.35"/>
  <cols>
    <col min="1" max="1" width="0" hidden="1" customWidth="1"/>
    <col min="3" max="3" width="32.7265625" bestFit="1" customWidth="1"/>
    <col min="4" max="4" width="13.54296875" bestFit="1" customWidth="1"/>
    <col min="6" max="6" width="12.26953125" customWidth="1"/>
    <col min="7" max="7" width="16.1796875" customWidth="1"/>
    <col min="8" max="8" width="12" customWidth="1"/>
    <col min="10" max="10" width="12.54296875" bestFit="1" customWidth="1"/>
    <col min="11" max="11" width="12" bestFit="1" customWidth="1"/>
    <col min="12" max="12" width="13.7265625" bestFit="1" customWidth="1"/>
  </cols>
  <sheetData>
    <row r="1" spans="1:12" x14ac:dyDescent="0.35">
      <c r="B1" s="1" t="s">
        <v>0</v>
      </c>
    </row>
    <row r="2" spans="1:12" x14ac:dyDescent="0.35">
      <c r="B2" s="1" t="s">
        <v>44</v>
      </c>
    </row>
    <row r="3" spans="1:12" ht="15" thickBot="1" x14ac:dyDescent="0.4"/>
    <row r="4" spans="1:12" x14ac:dyDescent="0.35">
      <c r="C4" s="2" t="s">
        <v>2</v>
      </c>
      <c r="D4" s="3"/>
      <c r="E4" s="3"/>
      <c r="F4" s="3"/>
      <c r="G4" s="3" t="s">
        <v>3</v>
      </c>
      <c r="H4" s="4"/>
    </row>
    <row r="5" spans="1:12" x14ac:dyDescent="0.35">
      <c r="C5" s="30">
        <v>6688680</v>
      </c>
      <c r="D5" s="1"/>
      <c r="E5" s="1"/>
      <c r="F5" s="1"/>
      <c r="G5" s="31">
        <v>13558040</v>
      </c>
      <c r="H5" s="10"/>
      <c r="J5" s="15"/>
    </row>
    <row r="6" spans="1:12" x14ac:dyDescent="0.35">
      <c r="C6" s="32" t="s">
        <v>4</v>
      </c>
      <c r="D6" s="1"/>
      <c r="E6" s="1"/>
      <c r="F6" s="1"/>
      <c r="G6" s="33" t="s">
        <v>5</v>
      </c>
      <c r="H6" s="10"/>
      <c r="J6" s="15"/>
    </row>
    <row r="7" spans="1:12" ht="15" thickBot="1" x14ac:dyDescent="0.4">
      <c r="C7" s="34">
        <f>C5/4</f>
        <v>1672170</v>
      </c>
      <c r="D7" s="12"/>
      <c r="E7" s="12"/>
      <c r="F7" s="12"/>
      <c r="G7" s="13">
        <f>G5/4</f>
        <v>3389510</v>
      </c>
      <c r="H7" s="14"/>
    </row>
    <row r="8" spans="1:12" x14ac:dyDescent="0.35">
      <c r="C8" s="35"/>
      <c r="G8" s="36"/>
    </row>
    <row r="9" spans="1:12" x14ac:dyDescent="0.35">
      <c r="B9" s="1" t="s">
        <v>6</v>
      </c>
      <c r="G9" s="15"/>
    </row>
    <row r="10" spans="1:12" x14ac:dyDescent="0.35">
      <c r="B10" s="1"/>
      <c r="G10" s="15"/>
    </row>
    <row r="11" spans="1:12" x14ac:dyDescent="0.35">
      <c r="B11" s="1" t="s">
        <v>7</v>
      </c>
    </row>
    <row r="12" spans="1:12" x14ac:dyDescent="0.35">
      <c r="E12" s="36"/>
      <c r="F12" s="37"/>
      <c r="I12" s="37"/>
    </row>
    <row r="14" spans="1:12" s="17" customFormat="1" ht="72.5" x14ac:dyDescent="0.35">
      <c r="B14" s="18" t="s">
        <v>8</v>
      </c>
      <c r="C14" s="18" t="s">
        <v>9</v>
      </c>
      <c r="D14" s="18" t="s">
        <v>10</v>
      </c>
      <c r="E14" s="19" t="s">
        <v>11</v>
      </c>
      <c r="F14" s="18" t="s">
        <v>12</v>
      </c>
      <c r="G14" s="18" t="s">
        <v>13</v>
      </c>
      <c r="H14" s="19" t="s">
        <v>14</v>
      </c>
      <c r="I14" s="18" t="s">
        <v>15</v>
      </c>
      <c r="J14" s="18" t="s">
        <v>16</v>
      </c>
      <c r="K14" s="18" t="s">
        <v>17</v>
      </c>
      <c r="L14" s="18" t="s">
        <v>18</v>
      </c>
    </row>
    <row r="15" spans="1:12" s="17" customFormat="1" x14ac:dyDescent="0.35">
      <c r="B15" s="20"/>
      <c r="C15" s="20"/>
      <c r="D15" s="20"/>
      <c r="E15" s="21">
        <v>1041</v>
      </c>
      <c r="F15" s="22">
        <f>C7/E15</f>
        <v>1606.3112391930836</v>
      </c>
      <c r="G15" s="23">
        <f>SUM(G16:G66)</f>
        <v>1672170</v>
      </c>
      <c r="H15" s="21">
        <v>38521</v>
      </c>
      <c r="I15" s="22">
        <f>G7/H15</f>
        <v>87.991225565276082</v>
      </c>
      <c r="J15" s="23">
        <f>SUM(J16:J66)</f>
        <v>3389510</v>
      </c>
      <c r="K15" s="23">
        <f>SUM(K16:K66)</f>
        <v>5061680</v>
      </c>
      <c r="L15" s="23">
        <f>K15/3</f>
        <v>1687226.6666666667</v>
      </c>
    </row>
    <row r="16" spans="1:12" x14ac:dyDescent="0.35">
      <c r="A16">
        <v>141346</v>
      </c>
      <c r="B16" s="38">
        <v>2014</v>
      </c>
      <c r="C16" s="25" t="s">
        <v>45</v>
      </c>
      <c r="D16" t="s">
        <v>46</v>
      </c>
      <c r="E16">
        <v>3</v>
      </c>
      <c r="F16" s="27">
        <f>$F$15</f>
        <v>1606.3112391930836</v>
      </c>
      <c r="G16" s="28">
        <f>F16*E16</f>
        <v>4818.9337175792507</v>
      </c>
      <c r="H16" s="26">
        <v>1863</v>
      </c>
      <c r="I16" s="27">
        <f>$I$15</f>
        <v>87.991225565276082</v>
      </c>
      <c r="J16" s="15">
        <f>H16*I16</f>
        <v>163927.65322810935</v>
      </c>
      <c r="K16" s="15">
        <f>J16+G16</f>
        <v>168746.58694568861</v>
      </c>
      <c r="L16" s="29">
        <f t="shared" ref="L16:L34" si="0">K16/3</f>
        <v>56248.86231522954</v>
      </c>
    </row>
    <row r="17" spans="1:12" x14ac:dyDescent="0.35">
      <c r="A17">
        <v>141328</v>
      </c>
      <c r="B17" s="38">
        <v>3062</v>
      </c>
      <c r="C17" s="25" t="s">
        <v>47</v>
      </c>
      <c r="D17" t="s">
        <v>46</v>
      </c>
      <c r="E17">
        <v>0</v>
      </c>
      <c r="F17" s="27">
        <f t="shared" ref="F17:F34" si="1">$F$15</f>
        <v>1606.3112391930836</v>
      </c>
      <c r="G17" s="28">
        <f t="shared" ref="G17:G34" si="2">F17*E17</f>
        <v>0</v>
      </c>
      <c r="H17" s="26">
        <v>981</v>
      </c>
      <c r="I17" s="27">
        <f t="shared" ref="I17:I34" si="3">$I$15</f>
        <v>87.991225565276082</v>
      </c>
      <c r="J17" s="15">
        <f t="shared" ref="J17:J34" si="4">H17*I17</f>
        <v>86319.392279535838</v>
      </c>
      <c r="K17" s="15">
        <f t="shared" ref="K17:K34" si="5">J17+G17</f>
        <v>86319.392279535838</v>
      </c>
      <c r="L17" s="29">
        <f t="shared" si="0"/>
        <v>28773.13075984528</v>
      </c>
    </row>
    <row r="18" spans="1:12" x14ac:dyDescent="0.35">
      <c r="A18">
        <v>141321</v>
      </c>
      <c r="B18" s="38">
        <v>3091</v>
      </c>
      <c r="C18" s="25" t="s">
        <v>48</v>
      </c>
      <c r="D18" t="s">
        <v>46</v>
      </c>
      <c r="E18">
        <v>6</v>
      </c>
      <c r="F18" s="27">
        <f t="shared" si="1"/>
        <v>1606.3112391930836</v>
      </c>
      <c r="G18" s="28">
        <f t="shared" si="2"/>
        <v>9637.8674351585014</v>
      </c>
      <c r="H18" s="26">
        <v>993</v>
      </c>
      <c r="I18" s="27">
        <f t="shared" si="3"/>
        <v>87.991225565276082</v>
      </c>
      <c r="J18" s="15">
        <f t="shared" si="4"/>
        <v>87375.286986319144</v>
      </c>
      <c r="K18" s="15">
        <f t="shared" si="5"/>
        <v>97013.154421477651</v>
      </c>
      <c r="L18" s="29">
        <f t="shared" si="0"/>
        <v>32337.71814049255</v>
      </c>
    </row>
    <row r="19" spans="1:12" x14ac:dyDescent="0.35">
      <c r="A19">
        <v>141324</v>
      </c>
      <c r="B19" s="38">
        <v>6003</v>
      </c>
      <c r="C19" s="25" t="s">
        <v>49</v>
      </c>
      <c r="D19" t="s">
        <v>46</v>
      </c>
      <c r="E19">
        <v>15</v>
      </c>
      <c r="F19" s="27">
        <f t="shared" si="1"/>
        <v>1606.3112391930836</v>
      </c>
      <c r="G19" s="28">
        <f t="shared" si="2"/>
        <v>24094.668587896253</v>
      </c>
      <c r="H19" s="26">
        <v>2021</v>
      </c>
      <c r="I19" s="27">
        <f t="shared" si="3"/>
        <v>87.991225565276082</v>
      </c>
      <c r="J19" s="15">
        <f t="shared" si="4"/>
        <v>177830.26686742296</v>
      </c>
      <c r="K19" s="15">
        <f t="shared" si="5"/>
        <v>201924.93545531921</v>
      </c>
      <c r="L19" s="29">
        <f t="shared" si="0"/>
        <v>67308.311818439732</v>
      </c>
    </row>
    <row r="20" spans="1:12" x14ac:dyDescent="0.35">
      <c r="A20">
        <v>141305</v>
      </c>
      <c r="B20" s="38">
        <v>7004</v>
      </c>
      <c r="C20" s="25" t="s">
        <v>50</v>
      </c>
      <c r="D20" t="s">
        <v>46</v>
      </c>
      <c r="E20">
        <v>17</v>
      </c>
      <c r="F20" s="27">
        <f t="shared" si="1"/>
        <v>1606.3112391930836</v>
      </c>
      <c r="G20" s="28">
        <f t="shared" si="2"/>
        <v>27307.291066282422</v>
      </c>
      <c r="H20" s="26">
        <v>2135</v>
      </c>
      <c r="I20" s="27">
        <f t="shared" si="3"/>
        <v>87.991225565276082</v>
      </c>
      <c r="J20" s="15">
        <f t="shared" si="4"/>
        <v>187861.26658186445</v>
      </c>
      <c r="K20" s="15">
        <f t="shared" si="5"/>
        <v>215168.55764814687</v>
      </c>
      <c r="L20" s="29">
        <f t="shared" si="0"/>
        <v>71722.852549382296</v>
      </c>
    </row>
    <row r="21" spans="1:12" x14ac:dyDescent="0.35">
      <c r="A21">
        <v>141320</v>
      </c>
      <c r="B21" s="38">
        <v>8015</v>
      </c>
      <c r="C21" s="25" t="s">
        <v>51</v>
      </c>
      <c r="D21" t="s">
        <v>46</v>
      </c>
      <c r="E21">
        <v>28</v>
      </c>
      <c r="F21" s="27">
        <f t="shared" si="1"/>
        <v>1606.3112391930836</v>
      </c>
      <c r="G21" s="28">
        <f t="shared" si="2"/>
        <v>44976.714697406336</v>
      </c>
      <c r="H21" s="26">
        <v>1100</v>
      </c>
      <c r="I21" s="27">
        <f t="shared" si="3"/>
        <v>87.991225565276082</v>
      </c>
      <c r="J21" s="15">
        <f t="shared" si="4"/>
        <v>96790.34812180369</v>
      </c>
      <c r="K21" s="15">
        <f t="shared" si="5"/>
        <v>141767.06281921003</v>
      </c>
      <c r="L21" s="29">
        <f t="shared" si="0"/>
        <v>47255.687606403342</v>
      </c>
    </row>
    <row r="22" spans="1:12" x14ac:dyDescent="0.35">
      <c r="A22">
        <v>140112</v>
      </c>
      <c r="B22" s="38">
        <v>10005</v>
      </c>
      <c r="C22" s="25" t="s">
        <v>52</v>
      </c>
      <c r="D22" t="s">
        <v>46</v>
      </c>
      <c r="E22">
        <v>27</v>
      </c>
      <c r="F22" s="27">
        <f t="shared" si="1"/>
        <v>1606.3112391930836</v>
      </c>
      <c r="G22" s="28">
        <f t="shared" si="2"/>
        <v>43370.403458213259</v>
      </c>
      <c r="H22" s="26">
        <v>2595</v>
      </c>
      <c r="I22" s="27">
        <f t="shared" si="3"/>
        <v>87.991225565276082</v>
      </c>
      <c r="J22" s="15">
        <f t="shared" si="4"/>
        <v>228337.23034189144</v>
      </c>
      <c r="K22" s="15">
        <f t="shared" si="5"/>
        <v>271707.63380010473</v>
      </c>
      <c r="L22" s="29">
        <f t="shared" si="0"/>
        <v>90569.211266701575</v>
      </c>
    </row>
    <row r="23" spans="1:12" x14ac:dyDescent="0.35">
      <c r="A23">
        <v>141344</v>
      </c>
      <c r="B23" s="38">
        <v>13012</v>
      </c>
      <c r="C23" s="25" t="s">
        <v>53</v>
      </c>
      <c r="D23" t="s">
        <v>46</v>
      </c>
      <c r="E23">
        <v>0</v>
      </c>
      <c r="F23" s="27">
        <f t="shared" si="1"/>
        <v>1606.3112391930836</v>
      </c>
      <c r="G23" s="28">
        <f t="shared" si="2"/>
        <v>0</v>
      </c>
      <c r="H23" s="26">
        <v>1781</v>
      </c>
      <c r="I23" s="27">
        <f t="shared" si="3"/>
        <v>87.991225565276082</v>
      </c>
      <c r="J23" s="15">
        <f t="shared" si="4"/>
        <v>156712.37273175671</v>
      </c>
      <c r="K23" s="15">
        <f t="shared" si="5"/>
        <v>156712.37273175671</v>
      </c>
      <c r="L23" s="29">
        <f t="shared" si="0"/>
        <v>52237.457577252237</v>
      </c>
    </row>
    <row r="24" spans="1:12" x14ac:dyDescent="0.35">
      <c r="A24">
        <v>141326</v>
      </c>
      <c r="B24" s="38">
        <v>13013</v>
      </c>
      <c r="C24" s="25" t="s">
        <v>54</v>
      </c>
      <c r="D24" t="s">
        <v>46</v>
      </c>
      <c r="E24">
        <v>26</v>
      </c>
      <c r="F24" s="27">
        <f t="shared" si="1"/>
        <v>1606.3112391930836</v>
      </c>
      <c r="G24" s="28">
        <f t="shared" si="2"/>
        <v>41764.092219020175</v>
      </c>
      <c r="H24" s="26">
        <v>3008</v>
      </c>
      <c r="I24" s="27">
        <f t="shared" si="3"/>
        <v>87.991225565276082</v>
      </c>
      <c r="J24" s="15">
        <f t="shared" si="4"/>
        <v>264677.60650035046</v>
      </c>
      <c r="K24" s="15">
        <f t="shared" si="5"/>
        <v>306441.69871937064</v>
      </c>
      <c r="L24" s="29">
        <f t="shared" si="0"/>
        <v>102147.23290645688</v>
      </c>
    </row>
    <row r="25" spans="1:12" x14ac:dyDescent="0.35">
      <c r="A25">
        <v>141343</v>
      </c>
      <c r="B25" s="38">
        <v>13019</v>
      </c>
      <c r="C25" s="25" t="s">
        <v>55</v>
      </c>
      <c r="D25" t="s">
        <v>46</v>
      </c>
      <c r="E25">
        <v>15</v>
      </c>
      <c r="F25" s="27">
        <f t="shared" si="1"/>
        <v>1606.3112391930836</v>
      </c>
      <c r="G25" s="28">
        <f t="shared" si="2"/>
        <v>24094.668587896253</v>
      </c>
      <c r="H25" s="26">
        <v>2000</v>
      </c>
      <c r="I25" s="27">
        <f t="shared" si="3"/>
        <v>87.991225565276082</v>
      </c>
      <c r="J25" s="15">
        <f t="shared" si="4"/>
        <v>175982.45113055216</v>
      </c>
      <c r="K25" s="15">
        <f t="shared" si="5"/>
        <v>200077.1197184484</v>
      </c>
      <c r="L25" s="29">
        <f t="shared" si="0"/>
        <v>66692.373239482797</v>
      </c>
    </row>
    <row r="26" spans="1:12" x14ac:dyDescent="0.35">
      <c r="A26">
        <v>141317</v>
      </c>
      <c r="B26" s="38">
        <v>13021</v>
      </c>
      <c r="C26" s="25" t="s">
        <v>56</v>
      </c>
      <c r="D26" t="s">
        <v>46</v>
      </c>
      <c r="E26">
        <v>133</v>
      </c>
      <c r="F26" s="27">
        <f t="shared" si="1"/>
        <v>1606.3112391930836</v>
      </c>
      <c r="G26" s="28">
        <f t="shared" si="2"/>
        <v>213639.39481268011</v>
      </c>
      <c r="H26" s="26">
        <v>3508</v>
      </c>
      <c r="I26" s="27">
        <f t="shared" si="3"/>
        <v>87.991225565276082</v>
      </c>
      <c r="J26" s="15">
        <f t="shared" si="4"/>
        <v>308673.21928298852</v>
      </c>
      <c r="K26" s="15">
        <f t="shared" si="5"/>
        <v>522312.61409566866</v>
      </c>
      <c r="L26" s="29">
        <f t="shared" si="0"/>
        <v>174104.20469855622</v>
      </c>
    </row>
    <row r="27" spans="1:12" x14ac:dyDescent="0.35">
      <c r="A27">
        <v>141300</v>
      </c>
      <c r="B27" s="38">
        <v>13023</v>
      </c>
      <c r="C27" s="25" t="s">
        <v>57</v>
      </c>
      <c r="D27" t="s">
        <v>46</v>
      </c>
      <c r="E27">
        <v>11</v>
      </c>
      <c r="F27" s="27">
        <f t="shared" si="1"/>
        <v>1606.3112391930836</v>
      </c>
      <c r="G27" s="28">
        <f t="shared" si="2"/>
        <v>17669.423631123918</v>
      </c>
      <c r="H27" s="26">
        <v>891</v>
      </c>
      <c r="I27" s="27">
        <f t="shared" si="3"/>
        <v>87.991225565276082</v>
      </c>
      <c r="J27" s="15">
        <f t="shared" si="4"/>
        <v>78400.181978660985</v>
      </c>
      <c r="K27" s="15">
        <f t="shared" si="5"/>
        <v>96069.605609784907</v>
      </c>
      <c r="L27" s="29">
        <f t="shared" si="0"/>
        <v>32023.201869928303</v>
      </c>
    </row>
    <row r="28" spans="1:12" x14ac:dyDescent="0.35">
      <c r="A28">
        <v>141345</v>
      </c>
      <c r="B28" s="38">
        <v>14003</v>
      </c>
      <c r="C28" s="25" t="s">
        <v>58</v>
      </c>
      <c r="D28" t="s">
        <v>46</v>
      </c>
      <c r="E28">
        <v>0</v>
      </c>
      <c r="F28" s="27">
        <f t="shared" si="1"/>
        <v>1606.3112391930836</v>
      </c>
      <c r="G28" s="28">
        <f t="shared" si="2"/>
        <v>0</v>
      </c>
      <c r="H28" s="26">
        <v>467</v>
      </c>
      <c r="I28" s="27">
        <f t="shared" si="3"/>
        <v>87.991225565276082</v>
      </c>
      <c r="J28" s="15">
        <f t="shared" si="4"/>
        <v>41091.902338983928</v>
      </c>
      <c r="K28" s="15">
        <f t="shared" si="5"/>
        <v>41091.902338983928</v>
      </c>
      <c r="L28" s="29">
        <f t="shared" si="0"/>
        <v>13697.300779661309</v>
      </c>
    </row>
    <row r="29" spans="1:12" x14ac:dyDescent="0.35">
      <c r="A29">
        <v>141319</v>
      </c>
      <c r="B29" s="38">
        <v>16012</v>
      </c>
      <c r="C29" s="25" t="s">
        <v>59</v>
      </c>
      <c r="D29" t="s">
        <v>46</v>
      </c>
      <c r="E29">
        <v>24</v>
      </c>
      <c r="F29" s="27">
        <f t="shared" si="1"/>
        <v>1606.3112391930836</v>
      </c>
      <c r="G29" s="28">
        <f t="shared" si="2"/>
        <v>38551.469740634006</v>
      </c>
      <c r="H29" s="26">
        <v>784</v>
      </c>
      <c r="I29" s="27">
        <f t="shared" si="3"/>
        <v>87.991225565276082</v>
      </c>
      <c r="J29" s="15">
        <f t="shared" si="4"/>
        <v>68985.120843176453</v>
      </c>
      <c r="K29" s="15">
        <f t="shared" si="5"/>
        <v>107536.59058381047</v>
      </c>
      <c r="L29" s="29">
        <f t="shared" si="0"/>
        <v>35845.530194603489</v>
      </c>
    </row>
    <row r="30" spans="1:12" x14ac:dyDescent="0.35">
      <c r="A30">
        <v>140138</v>
      </c>
      <c r="B30" s="38">
        <v>18010</v>
      </c>
      <c r="C30" s="25" t="s">
        <v>60</v>
      </c>
      <c r="D30" t="s">
        <v>46</v>
      </c>
      <c r="E30">
        <v>5</v>
      </c>
      <c r="F30" s="27">
        <f t="shared" si="1"/>
        <v>1606.3112391930836</v>
      </c>
      <c r="G30" s="28">
        <f t="shared" si="2"/>
        <v>8031.5561959654178</v>
      </c>
      <c r="H30" s="26">
        <v>1223</v>
      </c>
      <c r="I30" s="27">
        <f t="shared" si="3"/>
        <v>87.991225565276082</v>
      </c>
      <c r="J30" s="15">
        <f t="shared" si="4"/>
        <v>107613.26886633266</v>
      </c>
      <c r="K30" s="15">
        <f t="shared" si="5"/>
        <v>115644.82506229807</v>
      </c>
      <c r="L30" s="29">
        <f t="shared" si="0"/>
        <v>38548.275020766021</v>
      </c>
    </row>
    <row r="31" spans="1:12" x14ac:dyDescent="0.35">
      <c r="A31">
        <v>140141</v>
      </c>
      <c r="B31" s="38">
        <v>18014</v>
      </c>
      <c r="C31" s="25" t="s">
        <v>61</v>
      </c>
      <c r="D31" t="s">
        <v>46</v>
      </c>
      <c r="E31">
        <v>125</v>
      </c>
      <c r="F31" s="27">
        <f t="shared" si="1"/>
        <v>1606.3112391930836</v>
      </c>
      <c r="G31" s="28">
        <f t="shared" si="2"/>
        <v>200788.90489913544</v>
      </c>
      <c r="H31" s="26">
        <v>3057</v>
      </c>
      <c r="I31" s="27">
        <f t="shared" si="3"/>
        <v>87.991225565276082</v>
      </c>
      <c r="J31" s="15">
        <f t="shared" si="4"/>
        <v>268989.17655304901</v>
      </c>
      <c r="K31" s="15">
        <f t="shared" si="5"/>
        <v>469778.08145218447</v>
      </c>
      <c r="L31" s="29">
        <f t="shared" si="0"/>
        <v>156592.69381739481</v>
      </c>
    </row>
    <row r="32" spans="1:12" x14ac:dyDescent="0.35">
      <c r="A32">
        <v>140038</v>
      </c>
      <c r="B32" s="38">
        <v>19001</v>
      </c>
      <c r="C32" s="25" t="s">
        <v>62</v>
      </c>
      <c r="D32" t="s">
        <v>46</v>
      </c>
      <c r="E32">
        <v>45</v>
      </c>
      <c r="F32" s="27">
        <f t="shared" si="1"/>
        <v>1606.3112391930836</v>
      </c>
      <c r="G32" s="28">
        <f t="shared" si="2"/>
        <v>72284.005763688765</v>
      </c>
      <c r="H32" s="26">
        <v>1928</v>
      </c>
      <c r="I32" s="27">
        <f t="shared" si="3"/>
        <v>87.991225565276082</v>
      </c>
      <c r="J32" s="15">
        <f t="shared" si="4"/>
        <v>169647.08288985229</v>
      </c>
      <c r="K32" s="15">
        <f t="shared" si="5"/>
        <v>241931.08865354105</v>
      </c>
      <c r="L32" s="29">
        <f t="shared" si="0"/>
        <v>80643.696217847013</v>
      </c>
    </row>
    <row r="33" spans="1:12" x14ac:dyDescent="0.35">
      <c r="A33">
        <v>141341</v>
      </c>
      <c r="B33" s="38">
        <v>19010</v>
      </c>
      <c r="C33" s="25" t="s">
        <v>63</v>
      </c>
      <c r="D33" t="s">
        <v>46</v>
      </c>
      <c r="E33">
        <v>527</v>
      </c>
      <c r="F33" s="27">
        <f t="shared" si="1"/>
        <v>1606.3112391930836</v>
      </c>
      <c r="G33" s="28">
        <f t="shared" si="2"/>
        <v>846526.02305475506</v>
      </c>
      <c r="H33" s="26">
        <v>6216</v>
      </c>
      <c r="I33" s="27">
        <f t="shared" si="3"/>
        <v>87.991225565276082</v>
      </c>
      <c r="J33" s="15">
        <f t="shared" si="4"/>
        <v>546953.45811375615</v>
      </c>
      <c r="K33" s="15">
        <f t="shared" si="5"/>
        <v>1393479.4811685113</v>
      </c>
      <c r="L33" s="29">
        <f t="shared" si="0"/>
        <v>464493.16038950376</v>
      </c>
    </row>
    <row r="34" spans="1:12" x14ac:dyDescent="0.35">
      <c r="A34">
        <v>141332</v>
      </c>
      <c r="B34" s="38">
        <v>19023</v>
      </c>
      <c r="C34" s="25" t="s">
        <v>64</v>
      </c>
      <c r="D34" t="s">
        <v>46</v>
      </c>
      <c r="E34">
        <v>34</v>
      </c>
      <c r="F34" s="27">
        <f t="shared" si="1"/>
        <v>1606.3112391930836</v>
      </c>
      <c r="G34" s="28">
        <f t="shared" si="2"/>
        <v>54614.582132564843</v>
      </c>
      <c r="H34" s="26">
        <v>1970</v>
      </c>
      <c r="I34" s="27">
        <f t="shared" si="3"/>
        <v>87.991225565276082</v>
      </c>
      <c r="J34" s="15">
        <f t="shared" si="4"/>
        <v>173342.71436359387</v>
      </c>
      <c r="K34" s="15">
        <f t="shared" si="5"/>
        <v>227957.2964961587</v>
      </c>
      <c r="L34" s="29">
        <f t="shared" si="0"/>
        <v>75985.765498719571</v>
      </c>
    </row>
    <row r="35" spans="1:12" x14ac:dyDescent="0.35">
      <c r="A35">
        <v>141331</v>
      </c>
      <c r="B35" s="24"/>
      <c r="C35" s="25"/>
      <c r="F35" s="27"/>
      <c r="G35" s="28"/>
      <c r="H35" s="26"/>
      <c r="I35" s="27"/>
      <c r="J35" s="15"/>
      <c r="K35" s="15"/>
      <c r="L35" s="29"/>
    </row>
    <row r="36" spans="1:12" x14ac:dyDescent="0.35">
      <c r="A36">
        <v>140016</v>
      </c>
      <c r="B36" s="24"/>
      <c r="C36" s="25"/>
      <c r="F36" s="27"/>
      <c r="G36" s="28"/>
      <c r="H36" s="26"/>
      <c r="I36" s="27"/>
      <c r="J36" s="15"/>
      <c r="K36" s="15"/>
      <c r="L36" s="29"/>
    </row>
    <row r="37" spans="1:12" x14ac:dyDescent="0.35">
      <c r="A37">
        <v>141323</v>
      </c>
      <c r="B37" s="24"/>
      <c r="C37" s="25"/>
      <c r="F37" s="27"/>
      <c r="G37" s="28"/>
      <c r="H37" s="26"/>
      <c r="I37" s="27"/>
      <c r="J37" s="15"/>
      <c r="K37" s="15"/>
      <c r="L37" s="29"/>
    </row>
    <row r="38" spans="1:12" x14ac:dyDescent="0.35">
      <c r="A38">
        <v>140109</v>
      </c>
      <c r="B38" s="24"/>
      <c r="C38" s="25"/>
      <c r="F38" s="27"/>
      <c r="G38" s="28"/>
      <c r="H38" s="26"/>
      <c r="I38" s="27"/>
      <c r="J38" s="15"/>
      <c r="K38" s="15"/>
      <c r="L38" s="29"/>
    </row>
    <row r="39" spans="1:12" x14ac:dyDescent="0.35">
      <c r="A39">
        <v>141307</v>
      </c>
      <c r="B39" s="24"/>
      <c r="C39" s="25"/>
      <c r="F39" s="27"/>
      <c r="G39" s="28"/>
      <c r="H39" s="26"/>
      <c r="I39" s="27"/>
      <c r="J39" s="15"/>
      <c r="K39" s="15"/>
      <c r="L39" s="29"/>
    </row>
    <row r="40" spans="1:12" x14ac:dyDescent="0.35">
      <c r="A40">
        <v>141303</v>
      </c>
      <c r="B40" s="24"/>
      <c r="C40" s="25"/>
      <c r="F40" s="27"/>
      <c r="G40" s="28"/>
      <c r="H40" s="26"/>
      <c r="I40" s="27"/>
      <c r="J40" s="15"/>
      <c r="K40" s="15"/>
      <c r="L40" s="29"/>
    </row>
    <row r="41" spans="1:12" x14ac:dyDescent="0.35">
      <c r="A41">
        <v>141327</v>
      </c>
      <c r="B41" s="24"/>
      <c r="C41" s="25"/>
      <c r="F41" s="27"/>
      <c r="G41" s="28"/>
      <c r="H41" s="26"/>
      <c r="I41" s="27"/>
      <c r="J41" s="15"/>
      <c r="K41" s="15"/>
      <c r="L41" s="29"/>
    </row>
    <row r="42" spans="1:12" x14ac:dyDescent="0.35">
      <c r="A42">
        <v>141301</v>
      </c>
      <c r="B42" s="24"/>
      <c r="C42" s="25"/>
      <c r="F42" s="27"/>
      <c r="G42" s="28"/>
      <c r="H42" s="26"/>
      <c r="I42" s="27"/>
      <c r="J42" s="15"/>
      <c r="K42" s="15"/>
      <c r="L42" s="29"/>
    </row>
    <row r="43" spans="1:12" x14ac:dyDescent="0.35">
      <c r="A43">
        <v>141338</v>
      </c>
      <c r="B43" s="24"/>
      <c r="C43" s="25"/>
      <c r="F43" s="27"/>
      <c r="G43" s="28"/>
      <c r="H43" s="26"/>
      <c r="I43" s="27"/>
      <c r="J43" s="15"/>
      <c r="K43" s="15"/>
      <c r="L43" s="29"/>
    </row>
    <row r="44" spans="1:12" x14ac:dyDescent="0.35">
      <c r="A44">
        <v>140027</v>
      </c>
      <c r="B44" s="24"/>
      <c r="C44" s="25"/>
      <c r="F44" s="27"/>
      <c r="G44" s="28"/>
      <c r="H44" s="26"/>
      <c r="I44" s="27"/>
      <c r="J44" s="15"/>
      <c r="K44" s="15"/>
      <c r="L44" s="29"/>
    </row>
    <row r="45" spans="1:12" x14ac:dyDescent="0.35">
      <c r="A45">
        <v>140003</v>
      </c>
      <c r="B45" s="24"/>
      <c r="C45" s="25"/>
      <c r="F45" s="27"/>
      <c r="G45" s="28"/>
      <c r="H45" s="26"/>
      <c r="I45" s="27"/>
      <c r="J45" s="15"/>
      <c r="K45" s="15"/>
      <c r="L45" s="29"/>
    </row>
    <row r="46" spans="1:12" x14ac:dyDescent="0.35">
      <c r="A46">
        <v>140173</v>
      </c>
      <c r="B46" s="24"/>
      <c r="C46" s="25"/>
      <c r="F46" s="27"/>
      <c r="G46" s="28"/>
      <c r="H46" s="26"/>
      <c r="I46" s="27"/>
      <c r="J46" s="15"/>
      <c r="K46" s="15"/>
      <c r="L46" s="29"/>
    </row>
    <row r="47" spans="1:12" x14ac:dyDescent="0.35">
      <c r="A47">
        <v>141308</v>
      </c>
      <c r="B47" s="24"/>
      <c r="C47" s="25"/>
      <c r="F47" s="27"/>
      <c r="G47" s="28"/>
      <c r="H47" s="26"/>
      <c r="I47" s="27"/>
      <c r="J47" s="15"/>
      <c r="K47" s="15"/>
      <c r="L47" s="29"/>
    </row>
    <row r="48" spans="1:12" x14ac:dyDescent="0.35">
      <c r="A48">
        <v>140121</v>
      </c>
      <c r="B48" s="24"/>
      <c r="C48" s="25"/>
      <c r="F48" s="27"/>
      <c r="G48" s="28"/>
      <c r="H48" s="26"/>
      <c r="I48" s="27"/>
      <c r="J48" s="15"/>
      <c r="K48" s="15"/>
      <c r="L48" s="29"/>
    </row>
    <row r="49" spans="1:12" x14ac:dyDescent="0.35">
      <c r="A49">
        <v>141302</v>
      </c>
      <c r="B49" s="24"/>
      <c r="C49" s="25"/>
      <c r="F49" s="27"/>
      <c r="G49" s="28"/>
      <c r="H49" s="26"/>
      <c r="I49" s="27"/>
      <c r="J49" s="15"/>
      <c r="K49" s="15"/>
      <c r="L49" s="29"/>
    </row>
    <row r="50" spans="1:12" x14ac:dyDescent="0.35">
      <c r="A50">
        <v>141309</v>
      </c>
      <c r="B50" s="24"/>
      <c r="C50" s="25"/>
      <c r="F50" s="27"/>
      <c r="G50" s="28"/>
      <c r="H50" s="26"/>
      <c r="I50" s="27"/>
      <c r="J50" s="15"/>
      <c r="K50" s="15"/>
      <c r="L50" s="29"/>
    </row>
    <row r="51" spans="1:12" x14ac:dyDescent="0.35">
      <c r="A51">
        <v>141306</v>
      </c>
      <c r="B51" s="24"/>
      <c r="C51" s="25"/>
      <c r="F51" s="27"/>
      <c r="G51" s="28"/>
      <c r="H51" s="26"/>
      <c r="I51" s="27"/>
      <c r="J51" s="15"/>
      <c r="K51" s="15"/>
      <c r="L51" s="29"/>
    </row>
    <row r="52" spans="1:12" x14ac:dyDescent="0.35">
      <c r="A52">
        <v>141315</v>
      </c>
      <c r="B52" s="24"/>
      <c r="C52" s="25"/>
      <c r="F52" s="27"/>
      <c r="G52" s="28"/>
      <c r="H52" s="26"/>
      <c r="I52" s="27"/>
      <c r="J52" s="15"/>
      <c r="K52" s="15"/>
      <c r="L52" s="29"/>
    </row>
    <row r="53" spans="1:12" x14ac:dyDescent="0.35">
      <c r="A53">
        <v>141304</v>
      </c>
      <c r="B53" s="24"/>
      <c r="C53" s="25"/>
      <c r="F53" s="27"/>
      <c r="G53" s="28"/>
      <c r="H53" s="26"/>
      <c r="I53" s="27"/>
      <c r="J53" s="15"/>
      <c r="K53" s="15"/>
      <c r="L53" s="29"/>
    </row>
    <row r="54" spans="1:12" x14ac:dyDescent="0.35">
      <c r="A54">
        <v>140199</v>
      </c>
      <c r="B54" s="24"/>
      <c r="C54" s="25"/>
      <c r="F54" s="27"/>
      <c r="G54" s="28"/>
      <c r="H54" s="26"/>
      <c r="I54" s="27"/>
      <c r="J54" s="15"/>
      <c r="K54" s="15"/>
      <c r="L54" s="29"/>
    </row>
    <row r="55" spans="1:12" x14ac:dyDescent="0.35">
      <c r="A55">
        <v>140168</v>
      </c>
      <c r="B55" s="24"/>
      <c r="C55" s="25"/>
      <c r="F55" s="27"/>
      <c r="G55" s="28"/>
      <c r="H55" s="26"/>
      <c r="I55" s="27"/>
      <c r="J55" s="15"/>
      <c r="K55" s="15"/>
      <c r="L55" s="29"/>
    </row>
    <row r="56" spans="1:12" x14ac:dyDescent="0.35">
      <c r="A56">
        <v>141322</v>
      </c>
      <c r="B56" s="24"/>
      <c r="C56" s="25"/>
      <c r="F56" s="27"/>
      <c r="G56" s="28"/>
      <c r="H56" s="26"/>
      <c r="I56" s="27"/>
      <c r="J56" s="15"/>
      <c r="K56" s="15"/>
      <c r="L56" s="29"/>
    </row>
    <row r="57" spans="1:12" x14ac:dyDescent="0.35">
      <c r="A57">
        <v>140102</v>
      </c>
      <c r="B57" s="24"/>
      <c r="C57" s="25"/>
      <c r="F57" s="27"/>
      <c r="G57" s="28"/>
      <c r="H57" s="26"/>
      <c r="I57" s="27"/>
      <c r="J57" s="15"/>
      <c r="K57" s="15"/>
      <c r="L57" s="29"/>
    </row>
    <row r="58" spans="1:12" x14ac:dyDescent="0.35">
      <c r="A58">
        <v>141335</v>
      </c>
      <c r="B58" s="24"/>
      <c r="C58" s="25"/>
      <c r="F58" s="27"/>
      <c r="G58" s="28"/>
      <c r="H58" s="26"/>
      <c r="I58" s="27"/>
      <c r="J58" s="15"/>
      <c r="K58" s="15"/>
      <c r="L58" s="29"/>
    </row>
    <row r="59" spans="1:12" x14ac:dyDescent="0.35">
      <c r="A59">
        <v>140203</v>
      </c>
      <c r="B59" s="24"/>
      <c r="C59" s="25"/>
      <c r="F59" s="27"/>
      <c r="G59" s="28"/>
      <c r="H59" s="26"/>
      <c r="I59" s="27"/>
      <c r="J59" s="15"/>
      <c r="K59" s="15"/>
      <c r="L59" s="29"/>
    </row>
    <row r="60" spans="1:12" x14ac:dyDescent="0.35">
      <c r="A60">
        <v>141325</v>
      </c>
      <c r="B60" s="24"/>
      <c r="C60" s="25"/>
      <c r="F60" s="27"/>
      <c r="G60" s="28"/>
      <c r="H60" s="26"/>
      <c r="I60" s="27"/>
      <c r="J60" s="15"/>
      <c r="K60" s="15"/>
      <c r="L60" s="29"/>
    </row>
    <row r="61" spans="1:12" x14ac:dyDescent="0.35">
      <c r="A61">
        <v>140047</v>
      </c>
      <c r="B61" s="24"/>
      <c r="C61" s="25"/>
      <c r="F61" s="27"/>
      <c r="G61" s="28"/>
      <c r="H61" s="26"/>
      <c r="I61" s="27"/>
      <c r="J61" s="15"/>
      <c r="K61" s="15"/>
      <c r="L61" s="29"/>
    </row>
    <row r="62" spans="1:12" x14ac:dyDescent="0.35">
      <c r="A62">
        <v>141310</v>
      </c>
      <c r="B62" s="24"/>
      <c r="C62" s="25"/>
      <c r="F62" s="27"/>
      <c r="G62" s="28"/>
      <c r="H62" s="26"/>
      <c r="I62" s="27"/>
      <c r="J62" s="15"/>
      <c r="K62" s="15"/>
      <c r="L62" s="29"/>
    </row>
    <row r="63" spans="1:12" x14ac:dyDescent="0.35">
      <c r="A63">
        <v>141342</v>
      </c>
      <c r="B63" s="24"/>
      <c r="C63" s="25"/>
      <c r="F63" s="27"/>
      <c r="G63" s="28"/>
      <c r="H63" s="26"/>
      <c r="I63" s="27"/>
      <c r="J63" s="15"/>
      <c r="K63" s="15"/>
      <c r="L63" s="29"/>
    </row>
    <row r="64" spans="1:12" x14ac:dyDescent="0.35">
      <c r="A64">
        <v>140061</v>
      </c>
      <c r="B64" s="24"/>
      <c r="C64" s="25"/>
      <c r="F64" s="27"/>
      <c r="G64" s="28"/>
      <c r="H64" s="26"/>
      <c r="I64" s="27"/>
      <c r="J64" s="15"/>
      <c r="K64" s="15"/>
      <c r="L64" s="29"/>
    </row>
    <row r="65" spans="1:12" x14ac:dyDescent="0.35">
      <c r="A65">
        <v>141334</v>
      </c>
      <c r="B65" s="24"/>
      <c r="C65" s="25"/>
      <c r="F65" s="27"/>
      <c r="G65" s="28"/>
      <c r="H65" s="26"/>
      <c r="I65" s="27"/>
      <c r="J65" s="15"/>
      <c r="K65" s="15"/>
      <c r="L65" s="29"/>
    </row>
    <row r="66" spans="1:12" x14ac:dyDescent="0.35">
      <c r="A66">
        <v>141316</v>
      </c>
      <c r="B66" s="24"/>
      <c r="C66" s="25"/>
      <c r="F66" s="27"/>
      <c r="G66" s="28"/>
      <c r="H66" s="26"/>
      <c r="I66" s="27"/>
      <c r="J66" s="15"/>
      <c r="K66" s="15"/>
      <c r="L66" s="29"/>
    </row>
    <row r="67" spans="1:12" x14ac:dyDescent="0.35">
      <c r="E67" s="1"/>
      <c r="G67" s="39"/>
      <c r="H67" s="1"/>
      <c r="J67" s="39"/>
      <c r="K67" s="39"/>
    </row>
  </sheetData>
  <pageMargins left="0.7" right="0.7" top="0.75" bottom="0.75" header="0.3" footer="0.3"/>
  <pageSetup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B56F5-E754-4CD4-B3FB-06CA016E6B33}">
  <dimension ref="A1:L52"/>
  <sheetViews>
    <sheetView topLeftCell="B1" workbookViewId="0">
      <selection activeCell="I8" sqref="I8"/>
    </sheetView>
  </sheetViews>
  <sheetFormatPr defaultRowHeight="14.5" x14ac:dyDescent="0.35"/>
  <cols>
    <col min="1" max="1" width="0" hidden="1" customWidth="1"/>
    <col min="3" max="3" width="32.7265625" bestFit="1" customWidth="1"/>
    <col min="4" max="4" width="13.54296875" bestFit="1" customWidth="1"/>
    <col min="6" max="6" width="12.26953125" customWidth="1"/>
    <col min="7" max="7" width="16.1796875" customWidth="1"/>
    <col min="8" max="8" width="12" customWidth="1"/>
    <col min="10" max="10" width="12.54296875" bestFit="1" customWidth="1"/>
    <col min="11" max="11" width="12" bestFit="1" customWidth="1"/>
    <col min="12" max="12" width="13.7265625" bestFit="1" customWidth="1"/>
  </cols>
  <sheetData>
    <row r="1" spans="1:12" x14ac:dyDescent="0.35">
      <c r="B1" s="1" t="s">
        <v>0</v>
      </c>
    </row>
    <row r="2" spans="1:12" x14ac:dyDescent="0.35">
      <c r="B2" s="1" t="s">
        <v>65</v>
      </c>
    </row>
    <row r="3" spans="1:12" ht="15" thickBot="1" x14ac:dyDescent="0.4"/>
    <row r="4" spans="1:12" x14ac:dyDescent="0.35">
      <c r="C4" s="2" t="s">
        <v>2</v>
      </c>
      <c r="D4" s="3"/>
      <c r="E4" s="3"/>
      <c r="F4" s="3"/>
      <c r="G4" s="3" t="s">
        <v>3</v>
      </c>
      <c r="H4" s="4"/>
    </row>
    <row r="5" spans="1:12" x14ac:dyDescent="0.35">
      <c r="C5" s="30">
        <v>12474379</v>
      </c>
      <c r="D5" s="1"/>
      <c r="E5" s="1"/>
      <c r="F5" s="1"/>
      <c r="G5" s="31">
        <v>55936621</v>
      </c>
      <c r="H5" s="10"/>
      <c r="J5" s="15"/>
    </row>
    <row r="6" spans="1:12" x14ac:dyDescent="0.35">
      <c r="C6" s="32" t="s">
        <v>4</v>
      </c>
      <c r="D6" s="1"/>
      <c r="E6" s="1"/>
      <c r="F6" s="1"/>
      <c r="G6" s="33" t="s">
        <v>5</v>
      </c>
      <c r="H6" s="10"/>
      <c r="J6" s="15"/>
    </row>
    <row r="7" spans="1:12" ht="15" thickBot="1" x14ac:dyDescent="0.4">
      <c r="C7" s="34">
        <f>C5/4</f>
        <v>3118594.75</v>
      </c>
      <c r="D7" s="12"/>
      <c r="E7" s="12"/>
      <c r="F7" s="12"/>
      <c r="G7" s="13">
        <f>G5/4</f>
        <v>13984155.25</v>
      </c>
      <c r="H7" s="14"/>
    </row>
    <row r="8" spans="1:12" x14ac:dyDescent="0.35">
      <c r="C8" s="35"/>
      <c r="G8" s="36"/>
    </row>
    <row r="9" spans="1:12" x14ac:dyDescent="0.35">
      <c r="B9" s="1" t="s">
        <v>6</v>
      </c>
      <c r="G9" s="15"/>
    </row>
    <row r="10" spans="1:12" x14ac:dyDescent="0.35">
      <c r="B10" s="1"/>
      <c r="G10" s="15"/>
    </row>
    <row r="11" spans="1:12" x14ac:dyDescent="0.35">
      <c r="B11" s="1" t="s">
        <v>7</v>
      </c>
    </row>
    <row r="12" spans="1:12" x14ac:dyDescent="0.35">
      <c r="E12" s="36"/>
      <c r="F12" s="37"/>
      <c r="I12" s="37"/>
    </row>
    <row r="14" spans="1:12" s="17" customFormat="1" ht="72.5" x14ac:dyDescent="0.35">
      <c r="B14" s="18" t="s">
        <v>8</v>
      </c>
      <c r="C14" s="18" t="s">
        <v>9</v>
      </c>
      <c r="D14" s="18" t="s">
        <v>10</v>
      </c>
      <c r="E14" s="19" t="s">
        <v>11</v>
      </c>
      <c r="F14" s="18" t="s">
        <v>12</v>
      </c>
      <c r="G14" s="18" t="s">
        <v>13</v>
      </c>
      <c r="H14" s="19" t="s">
        <v>14</v>
      </c>
      <c r="I14" s="18" t="s">
        <v>15</v>
      </c>
      <c r="J14" s="18" t="s">
        <v>16</v>
      </c>
      <c r="K14" s="18" t="s">
        <v>17</v>
      </c>
      <c r="L14" s="18" t="s">
        <v>18</v>
      </c>
    </row>
    <row r="15" spans="1:12" s="17" customFormat="1" x14ac:dyDescent="0.35">
      <c r="B15" s="20"/>
      <c r="C15" s="20"/>
      <c r="D15" s="20"/>
      <c r="E15" s="21">
        <v>1377</v>
      </c>
      <c r="F15" s="22">
        <f>C7/E15</f>
        <v>2264.7746913580245</v>
      </c>
      <c r="G15" s="23">
        <f>SUM(G16:G51)</f>
        <v>3118594.7499999995</v>
      </c>
      <c r="H15" s="21">
        <v>74741</v>
      </c>
      <c r="I15" s="22">
        <f>G7/H15</f>
        <v>187.10152727418685</v>
      </c>
      <c r="J15" s="23">
        <f>SUM(J16:J51)</f>
        <v>13984155.25</v>
      </c>
      <c r="K15" s="23">
        <f>SUM(K16:K51)</f>
        <v>17102749.999999996</v>
      </c>
      <c r="L15" s="23">
        <f>K15/3</f>
        <v>5700916.6666666651</v>
      </c>
    </row>
    <row r="16" spans="1:12" x14ac:dyDescent="0.35">
      <c r="A16">
        <v>141346</v>
      </c>
      <c r="B16" s="38">
        <v>1001</v>
      </c>
      <c r="C16" s="25" t="s">
        <v>66</v>
      </c>
      <c r="D16" t="s">
        <v>67</v>
      </c>
      <c r="E16">
        <v>8</v>
      </c>
      <c r="F16" s="27">
        <f>$F$15</f>
        <v>2264.7746913580245</v>
      </c>
      <c r="G16" s="28">
        <f>F16*E16</f>
        <v>18118.197530864196</v>
      </c>
      <c r="H16" s="26">
        <v>1067</v>
      </c>
      <c r="I16" s="27">
        <f>$I$15</f>
        <v>187.10152727418685</v>
      </c>
      <c r="J16" s="15">
        <f>H16*I16</f>
        <v>199637.32960155737</v>
      </c>
      <c r="K16" s="15">
        <f>J16+G16</f>
        <v>217755.52713242156</v>
      </c>
      <c r="L16" s="29">
        <f t="shared" ref="L16:L51" si="0">K16/3</f>
        <v>72585.175710807191</v>
      </c>
    </row>
    <row r="17" spans="1:12" x14ac:dyDescent="0.35">
      <c r="A17">
        <v>141328</v>
      </c>
      <c r="B17" s="38">
        <v>1006</v>
      </c>
      <c r="C17" s="25" t="s">
        <v>68</v>
      </c>
      <c r="D17" t="s">
        <v>67</v>
      </c>
      <c r="E17">
        <v>5</v>
      </c>
      <c r="F17" s="27">
        <f t="shared" ref="F17:F51" si="1">$F$15</f>
        <v>2264.7746913580245</v>
      </c>
      <c r="G17" s="28">
        <f t="shared" ref="G17:G51" si="2">F17*E17</f>
        <v>11323.873456790123</v>
      </c>
      <c r="H17" s="26">
        <v>922</v>
      </c>
      <c r="I17" s="27">
        <f t="shared" ref="I17:I51" si="3">$I$15</f>
        <v>187.10152727418685</v>
      </c>
      <c r="J17" s="15">
        <f t="shared" ref="J17:J51" si="4">H17*I17</f>
        <v>172507.60814680028</v>
      </c>
      <c r="K17" s="15">
        <f t="shared" ref="K17:K51" si="5">J17+G17</f>
        <v>183831.48160359039</v>
      </c>
      <c r="L17" s="29">
        <f t="shared" si="0"/>
        <v>61277.160534530129</v>
      </c>
    </row>
    <row r="18" spans="1:12" x14ac:dyDescent="0.35">
      <c r="A18">
        <v>141321</v>
      </c>
      <c r="B18" s="38">
        <v>3007</v>
      </c>
      <c r="C18" s="25" t="s">
        <v>69</v>
      </c>
      <c r="D18" t="s">
        <v>67</v>
      </c>
      <c r="E18">
        <v>51</v>
      </c>
      <c r="F18" s="27">
        <f t="shared" si="1"/>
        <v>2264.7746913580245</v>
      </c>
      <c r="G18" s="28">
        <f t="shared" si="2"/>
        <v>115503.50925925926</v>
      </c>
      <c r="H18" s="26">
        <v>2110</v>
      </c>
      <c r="I18" s="27">
        <f t="shared" si="3"/>
        <v>187.10152727418685</v>
      </c>
      <c r="J18" s="15">
        <f t="shared" si="4"/>
        <v>394784.22254853428</v>
      </c>
      <c r="K18" s="15">
        <f t="shared" si="5"/>
        <v>510287.73180779355</v>
      </c>
      <c r="L18" s="29">
        <f t="shared" si="0"/>
        <v>170095.91060259784</v>
      </c>
    </row>
    <row r="19" spans="1:12" x14ac:dyDescent="0.35">
      <c r="A19">
        <v>141324</v>
      </c>
      <c r="B19" s="38">
        <v>3009</v>
      </c>
      <c r="C19" s="25" t="s">
        <v>70</v>
      </c>
      <c r="D19" t="s">
        <v>67</v>
      </c>
      <c r="E19">
        <v>2</v>
      </c>
      <c r="F19" s="27">
        <f t="shared" si="1"/>
        <v>2264.7746913580245</v>
      </c>
      <c r="G19" s="28">
        <f t="shared" si="2"/>
        <v>4529.549382716049</v>
      </c>
      <c r="H19" s="26">
        <v>872</v>
      </c>
      <c r="I19" s="27">
        <f t="shared" si="3"/>
        <v>187.10152727418685</v>
      </c>
      <c r="J19" s="15">
        <f t="shared" si="4"/>
        <v>163152.53178309093</v>
      </c>
      <c r="K19" s="15">
        <f t="shared" si="5"/>
        <v>167682.08116580697</v>
      </c>
      <c r="L19" s="29">
        <f t="shared" si="0"/>
        <v>55894.027055268991</v>
      </c>
    </row>
    <row r="20" spans="1:12" x14ac:dyDescent="0.35">
      <c r="A20">
        <v>141305</v>
      </c>
      <c r="B20" s="38">
        <v>3010</v>
      </c>
      <c r="C20" s="25" t="s">
        <v>48</v>
      </c>
      <c r="D20" t="s">
        <v>67</v>
      </c>
      <c r="E20">
        <v>24</v>
      </c>
      <c r="F20" s="27">
        <f t="shared" si="1"/>
        <v>2264.7746913580245</v>
      </c>
      <c r="G20" s="28">
        <f t="shared" si="2"/>
        <v>54354.592592592584</v>
      </c>
      <c r="H20" s="26">
        <v>1538</v>
      </c>
      <c r="I20" s="27">
        <f t="shared" si="3"/>
        <v>187.10152727418685</v>
      </c>
      <c r="J20" s="15">
        <f t="shared" si="4"/>
        <v>287762.1489476994</v>
      </c>
      <c r="K20" s="15">
        <f t="shared" si="5"/>
        <v>342116.74154029199</v>
      </c>
      <c r="L20" s="29">
        <f t="shared" si="0"/>
        <v>114038.913846764</v>
      </c>
    </row>
    <row r="21" spans="1:12" x14ac:dyDescent="0.35">
      <c r="A21">
        <v>141320</v>
      </c>
      <c r="B21" s="38">
        <v>4009</v>
      </c>
      <c r="C21" s="25" t="s">
        <v>71</v>
      </c>
      <c r="D21" t="s">
        <v>67</v>
      </c>
      <c r="E21">
        <v>12</v>
      </c>
      <c r="F21" s="27">
        <f t="shared" si="1"/>
        <v>2264.7746913580245</v>
      </c>
      <c r="G21" s="28">
        <f t="shared" si="2"/>
        <v>27177.296296296292</v>
      </c>
      <c r="H21" s="26">
        <v>1175</v>
      </c>
      <c r="I21" s="27">
        <f t="shared" si="3"/>
        <v>187.10152727418685</v>
      </c>
      <c r="J21" s="15">
        <f t="shared" si="4"/>
        <v>219844.29454716956</v>
      </c>
      <c r="K21" s="15">
        <f t="shared" si="5"/>
        <v>247021.59084346585</v>
      </c>
      <c r="L21" s="29">
        <f t="shared" si="0"/>
        <v>82340.530281155283</v>
      </c>
    </row>
    <row r="22" spans="1:12" x14ac:dyDescent="0.35">
      <c r="A22">
        <v>140112</v>
      </c>
      <c r="B22" s="38">
        <v>5004</v>
      </c>
      <c r="C22" s="25" t="s">
        <v>72</v>
      </c>
      <c r="D22" t="s">
        <v>67</v>
      </c>
      <c r="E22">
        <v>65</v>
      </c>
      <c r="F22" s="27">
        <f t="shared" si="1"/>
        <v>2264.7746913580245</v>
      </c>
      <c r="G22" s="28">
        <f t="shared" si="2"/>
        <v>147210.3549382716</v>
      </c>
      <c r="H22" s="26">
        <v>3069</v>
      </c>
      <c r="I22" s="27">
        <f t="shared" si="3"/>
        <v>187.10152727418685</v>
      </c>
      <c r="J22" s="15">
        <f t="shared" si="4"/>
        <v>574214.5872044795</v>
      </c>
      <c r="K22" s="15">
        <f t="shared" si="5"/>
        <v>721424.94214275107</v>
      </c>
      <c r="L22" s="29">
        <f t="shared" si="0"/>
        <v>240474.98071425036</v>
      </c>
    </row>
    <row r="23" spans="1:12" x14ac:dyDescent="0.35">
      <c r="A23">
        <v>141344</v>
      </c>
      <c r="B23" s="38">
        <v>5009</v>
      </c>
      <c r="C23" s="25" t="s">
        <v>73</v>
      </c>
      <c r="D23" t="s">
        <v>67</v>
      </c>
      <c r="E23">
        <v>5</v>
      </c>
      <c r="F23" s="27">
        <f t="shared" si="1"/>
        <v>2264.7746913580245</v>
      </c>
      <c r="G23" s="28">
        <f t="shared" si="2"/>
        <v>11323.873456790123</v>
      </c>
      <c r="H23" s="26">
        <v>910</v>
      </c>
      <c r="I23" s="27">
        <f t="shared" si="3"/>
        <v>187.10152727418685</v>
      </c>
      <c r="J23" s="15">
        <f t="shared" si="4"/>
        <v>170262.38981951002</v>
      </c>
      <c r="K23" s="15">
        <f t="shared" si="5"/>
        <v>181586.26327630013</v>
      </c>
      <c r="L23" s="29">
        <f t="shared" si="0"/>
        <v>60528.754425433377</v>
      </c>
    </row>
    <row r="24" spans="1:12" x14ac:dyDescent="0.35">
      <c r="A24">
        <v>141326</v>
      </c>
      <c r="B24" s="38">
        <v>6002</v>
      </c>
      <c r="C24" s="25" t="s">
        <v>74</v>
      </c>
      <c r="D24" t="s">
        <v>67</v>
      </c>
      <c r="E24">
        <v>51</v>
      </c>
      <c r="F24" s="27">
        <f t="shared" si="1"/>
        <v>2264.7746913580245</v>
      </c>
      <c r="G24" s="28">
        <f t="shared" si="2"/>
        <v>115503.50925925926</v>
      </c>
      <c r="H24" s="26">
        <v>2727</v>
      </c>
      <c r="I24" s="27">
        <f t="shared" si="3"/>
        <v>187.10152727418685</v>
      </c>
      <c r="J24" s="15">
        <f t="shared" si="4"/>
        <v>510225.86487670755</v>
      </c>
      <c r="K24" s="15">
        <f t="shared" si="5"/>
        <v>625729.37413596676</v>
      </c>
      <c r="L24" s="29">
        <f t="shared" si="0"/>
        <v>208576.45804532224</v>
      </c>
    </row>
    <row r="25" spans="1:12" x14ac:dyDescent="0.35">
      <c r="A25">
        <v>141343</v>
      </c>
      <c r="B25" s="38">
        <v>7006</v>
      </c>
      <c r="C25" s="25" t="s">
        <v>75</v>
      </c>
      <c r="D25" t="s">
        <v>67</v>
      </c>
      <c r="E25">
        <v>120</v>
      </c>
      <c r="F25" s="27">
        <f t="shared" si="1"/>
        <v>2264.7746913580245</v>
      </c>
      <c r="G25" s="28">
        <f t="shared" si="2"/>
        <v>271772.96296296292</v>
      </c>
      <c r="H25" s="26">
        <v>3731</v>
      </c>
      <c r="I25" s="27">
        <f t="shared" si="3"/>
        <v>187.10152727418685</v>
      </c>
      <c r="J25" s="15">
        <f t="shared" si="4"/>
        <v>698075.7982599911</v>
      </c>
      <c r="K25" s="15">
        <f t="shared" si="5"/>
        <v>969848.76122295402</v>
      </c>
      <c r="L25" s="29">
        <f t="shared" si="0"/>
        <v>323282.92040765134</v>
      </c>
    </row>
    <row r="26" spans="1:12" x14ac:dyDescent="0.35">
      <c r="A26">
        <v>141317</v>
      </c>
      <c r="B26" s="38">
        <v>7009</v>
      </c>
      <c r="C26" s="25" t="s">
        <v>76</v>
      </c>
      <c r="D26" t="s">
        <v>67</v>
      </c>
      <c r="E26">
        <v>14</v>
      </c>
      <c r="F26" s="27">
        <f t="shared" si="1"/>
        <v>2264.7746913580245</v>
      </c>
      <c r="G26" s="28">
        <f t="shared" si="2"/>
        <v>31706.845679012342</v>
      </c>
      <c r="H26" s="26">
        <v>892</v>
      </c>
      <c r="I26" s="27">
        <f t="shared" si="3"/>
        <v>187.10152727418685</v>
      </c>
      <c r="J26" s="15">
        <f t="shared" si="4"/>
        <v>166894.56232857468</v>
      </c>
      <c r="K26" s="15">
        <f t="shared" si="5"/>
        <v>198601.40800758702</v>
      </c>
      <c r="L26" s="29">
        <f t="shared" si="0"/>
        <v>66200.469335862334</v>
      </c>
    </row>
    <row r="27" spans="1:12" x14ac:dyDescent="0.35">
      <c r="A27">
        <v>141300</v>
      </c>
      <c r="B27" s="38">
        <v>8005</v>
      </c>
      <c r="C27" s="25" t="s">
        <v>77</v>
      </c>
      <c r="D27" t="s">
        <v>67</v>
      </c>
      <c r="E27">
        <v>6</v>
      </c>
      <c r="F27" s="27">
        <f t="shared" si="1"/>
        <v>2264.7746913580245</v>
      </c>
      <c r="G27" s="28">
        <f t="shared" si="2"/>
        <v>13588.648148148146</v>
      </c>
      <c r="H27" s="26">
        <v>724</v>
      </c>
      <c r="I27" s="27">
        <f t="shared" si="3"/>
        <v>187.10152727418685</v>
      </c>
      <c r="J27" s="15">
        <f t="shared" si="4"/>
        <v>135461.50574651128</v>
      </c>
      <c r="K27" s="15">
        <f t="shared" si="5"/>
        <v>149050.15389465942</v>
      </c>
      <c r="L27" s="29">
        <f t="shared" si="0"/>
        <v>49683.384631553141</v>
      </c>
    </row>
    <row r="28" spans="1:12" x14ac:dyDescent="0.35">
      <c r="A28">
        <v>141345</v>
      </c>
      <c r="B28" s="38">
        <v>8009</v>
      </c>
      <c r="C28" s="25" t="s">
        <v>78</v>
      </c>
      <c r="D28" t="s">
        <v>67</v>
      </c>
      <c r="E28">
        <v>32</v>
      </c>
      <c r="F28" s="27">
        <f t="shared" si="1"/>
        <v>2264.7746913580245</v>
      </c>
      <c r="G28" s="28">
        <f t="shared" si="2"/>
        <v>72472.790123456783</v>
      </c>
      <c r="H28" s="26">
        <v>1161</v>
      </c>
      <c r="I28" s="27">
        <f t="shared" si="3"/>
        <v>187.10152727418685</v>
      </c>
      <c r="J28" s="15">
        <f t="shared" si="4"/>
        <v>217224.87316533094</v>
      </c>
      <c r="K28" s="15">
        <f t="shared" si="5"/>
        <v>289697.66328878771</v>
      </c>
      <c r="L28" s="29">
        <f t="shared" si="0"/>
        <v>96565.88776292924</v>
      </c>
    </row>
    <row r="29" spans="1:12" x14ac:dyDescent="0.35">
      <c r="A29">
        <v>141319</v>
      </c>
      <c r="B29" s="38">
        <v>8011</v>
      </c>
      <c r="C29" s="25" t="s">
        <v>79</v>
      </c>
      <c r="D29" t="s">
        <v>67</v>
      </c>
      <c r="E29">
        <v>14</v>
      </c>
      <c r="F29" s="27">
        <f t="shared" si="1"/>
        <v>2264.7746913580245</v>
      </c>
      <c r="G29" s="28">
        <f t="shared" si="2"/>
        <v>31706.845679012342</v>
      </c>
      <c r="H29" s="26">
        <v>1338</v>
      </c>
      <c r="I29" s="27">
        <f t="shared" si="3"/>
        <v>187.10152727418685</v>
      </c>
      <c r="J29" s="15">
        <f t="shared" si="4"/>
        <v>250341.84349286201</v>
      </c>
      <c r="K29" s="15">
        <f t="shared" si="5"/>
        <v>282048.68917187437</v>
      </c>
      <c r="L29" s="29">
        <f t="shared" si="0"/>
        <v>94016.229723958124</v>
      </c>
    </row>
    <row r="30" spans="1:12" x14ac:dyDescent="0.35">
      <c r="A30">
        <v>140138</v>
      </c>
      <c r="B30" s="38">
        <v>8014</v>
      </c>
      <c r="C30" s="25" t="s">
        <v>80</v>
      </c>
      <c r="D30" t="s">
        <v>67</v>
      </c>
      <c r="E30">
        <v>3</v>
      </c>
      <c r="F30" s="27">
        <f t="shared" si="1"/>
        <v>2264.7746913580245</v>
      </c>
      <c r="G30" s="28">
        <f t="shared" si="2"/>
        <v>6794.324074074073</v>
      </c>
      <c r="H30" s="26">
        <v>81</v>
      </c>
      <c r="I30" s="27">
        <f t="shared" si="3"/>
        <v>187.10152727418685</v>
      </c>
      <c r="J30" s="15">
        <f t="shared" si="4"/>
        <v>15155.223709209135</v>
      </c>
      <c r="K30" s="15">
        <f t="shared" si="5"/>
        <v>21949.547783283208</v>
      </c>
      <c r="L30" s="29">
        <f t="shared" si="0"/>
        <v>7316.5159277610692</v>
      </c>
    </row>
    <row r="31" spans="1:12" x14ac:dyDescent="0.35">
      <c r="A31">
        <v>140141</v>
      </c>
      <c r="B31" s="38">
        <v>8018</v>
      </c>
      <c r="C31" s="25" t="s">
        <v>81</v>
      </c>
      <c r="D31" t="s">
        <v>67</v>
      </c>
      <c r="E31">
        <v>4</v>
      </c>
      <c r="F31" s="27">
        <f t="shared" si="1"/>
        <v>2264.7746913580245</v>
      </c>
      <c r="G31" s="28">
        <f t="shared" si="2"/>
        <v>9059.0987654320979</v>
      </c>
      <c r="H31" s="26">
        <v>5255</v>
      </c>
      <c r="I31" s="27">
        <f t="shared" si="3"/>
        <v>187.10152727418685</v>
      </c>
      <c r="J31" s="15">
        <f t="shared" si="4"/>
        <v>983218.52582585195</v>
      </c>
      <c r="K31" s="15">
        <f t="shared" si="5"/>
        <v>992277.62459128408</v>
      </c>
      <c r="L31" s="29">
        <f t="shared" si="0"/>
        <v>330759.20819709467</v>
      </c>
    </row>
    <row r="32" spans="1:12" x14ac:dyDescent="0.35">
      <c r="A32">
        <v>140038</v>
      </c>
      <c r="B32" s="38">
        <v>10002</v>
      </c>
      <c r="C32" s="25" t="s">
        <v>82</v>
      </c>
      <c r="D32" t="s">
        <v>67</v>
      </c>
      <c r="E32">
        <v>444</v>
      </c>
      <c r="F32" s="27">
        <f t="shared" si="1"/>
        <v>2264.7746913580245</v>
      </c>
      <c r="G32" s="28">
        <f t="shared" si="2"/>
        <v>1005559.9629629629</v>
      </c>
      <c r="H32" s="26">
        <v>8366</v>
      </c>
      <c r="I32" s="27">
        <f t="shared" si="3"/>
        <v>187.10152727418685</v>
      </c>
      <c r="J32" s="15">
        <f t="shared" si="4"/>
        <v>1565291.3771758473</v>
      </c>
      <c r="K32" s="15">
        <f t="shared" si="5"/>
        <v>2570851.3401388102</v>
      </c>
      <c r="L32" s="29">
        <f t="shared" si="0"/>
        <v>856950.44671293674</v>
      </c>
    </row>
    <row r="33" spans="1:12" x14ac:dyDescent="0.35">
      <c r="A33">
        <v>141341</v>
      </c>
      <c r="B33" s="38">
        <v>11004</v>
      </c>
      <c r="C33" s="25" t="s">
        <v>83</v>
      </c>
      <c r="D33" t="s">
        <v>67</v>
      </c>
      <c r="E33">
        <v>18</v>
      </c>
      <c r="F33" s="27">
        <f t="shared" si="1"/>
        <v>2264.7746913580245</v>
      </c>
      <c r="G33" s="28">
        <f t="shared" si="2"/>
        <v>40765.944444444438</v>
      </c>
      <c r="H33" s="26">
        <v>3242</v>
      </c>
      <c r="I33" s="27">
        <f t="shared" si="3"/>
        <v>187.10152727418685</v>
      </c>
      <c r="J33" s="15">
        <f t="shared" si="4"/>
        <v>606583.15142291377</v>
      </c>
      <c r="K33" s="15">
        <f t="shared" si="5"/>
        <v>647349.09586735815</v>
      </c>
      <c r="L33" s="29">
        <f t="shared" si="0"/>
        <v>215783.03195578605</v>
      </c>
    </row>
    <row r="34" spans="1:12" x14ac:dyDescent="0.35">
      <c r="A34">
        <v>141332</v>
      </c>
      <c r="B34" s="38">
        <v>12004</v>
      </c>
      <c r="C34" s="25" t="s">
        <v>84</v>
      </c>
      <c r="D34" t="s">
        <v>67</v>
      </c>
      <c r="E34">
        <v>7</v>
      </c>
      <c r="F34" s="27">
        <f t="shared" si="1"/>
        <v>2264.7746913580245</v>
      </c>
      <c r="G34" s="28">
        <f t="shared" si="2"/>
        <v>15853.422839506171</v>
      </c>
      <c r="H34" s="26">
        <v>2367</v>
      </c>
      <c r="I34" s="27">
        <f t="shared" si="3"/>
        <v>187.10152727418685</v>
      </c>
      <c r="J34" s="15">
        <f t="shared" si="4"/>
        <v>442869.31505800027</v>
      </c>
      <c r="K34" s="15">
        <f t="shared" si="5"/>
        <v>458722.73789750645</v>
      </c>
      <c r="L34" s="29">
        <f t="shared" si="0"/>
        <v>152907.57929916881</v>
      </c>
    </row>
    <row r="35" spans="1:12" x14ac:dyDescent="0.35">
      <c r="A35">
        <v>141331</v>
      </c>
      <c r="B35" s="38">
        <v>12005</v>
      </c>
      <c r="C35" s="25" t="s">
        <v>85</v>
      </c>
      <c r="D35" t="s">
        <v>67</v>
      </c>
      <c r="E35">
        <v>91</v>
      </c>
      <c r="F35" s="27">
        <f t="shared" si="1"/>
        <v>2264.7746913580245</v>
      </c>
      <c r="G35" s="28">
        <f t="shared" si="2"/>
        <v>206094.49691358022</v>
      </c>
      <c r="H35" s="26">
        <v>2558</v>
      </c>
      <c r="I35" s="27">
        <f t="shared" si="3"/>
        <v>187.10152727418685</v>
      </c>
      <c r="J35" s="15">
        <f t="shared" si="4"/>
        <v>478605.70676736993</v>
      </c>
      <c r="K35" s="15">
        <f t="shared" si="5"/>
        <v>684700.20368095022</v>
      </c>
      <c r="L35" s="29">
        <f t="shared" si="0"/>
        <v>228233.40122698341</v>
      </c>
    </row>
    <row r="36" spans="1:12" x14ac:dyDescent="0.35">
      <c r="A36">
        <v>140016</v>
      </c>
      <c r="B36" s="38">
        <v>12007</v>
      </c>
      <c r="C36" s="25" t="s">
        <v>86</v>
      </c>
      <c r="D36" t="s">
        <v>67</v>
      </c>
      <c r="E36">
        <v>112</v>
      </c>
      <c r="F36" s="27">
        <f t="shared" si="1"/>
        <v>2264.7746913580245</v>
      </c>
      <c r="G36" s="28">
        <f t="shared" si="2"/>
        <v>253654.76543209873</v>
      </c>
      <c r="H36" s="26">
        <v>2730</v>
      </c>
      <c r="I36" s="27">
        <f t="shared" si="3"/>
        <v>187.10152727418685</v>
      </c>
      <c r="J36" s="15">
        <f t="shared" si="4"/>
        <v>510787.16945853009</v>
      </c>
      <c r="K36" s="15">
        <f t="shared" si="5"/>
        <v>764441.93489062879</v>
      </c>
      <c r="L36" s="29">
        <f t="shared" si="0"/>
        <v>254813.97829687627</v>
      </c>
    </row>
    <row r="37" spans="1:12" x14ac:dyDescent="0.35">
      <c r="A37">
        <v>141323</v>
      </c>
      <c r="B37" s="38">
        <v>13005</v>
      </c>
      <c r="C37" s="25" t="s">
        <v>87</v>
      </c>
      <c r="D37" t="s">
        <v>67</v>
      </c>
      <c r="E37">
        <v>27</v>
      </c>
      <c r="F37" s="27">
        <f t="shared" si="1"/>
        <v>2264.7746913580245</v>
      </c>
      <c r="G37" s="28">
        <f t="shared" si="2"/>
        <v>61148.916666666664</v>
      </c>
      <c r="H37" s="26">
        <v>1634</v>
      </c>
      <c r="I37" s="27">
        <f t="shared" si="3"/>
        <v>187.10152727418685</v>
      </c>
      <c r="J37" s="15">
        <f t="shared" si="4"/>
        <v>305723.89556602133</v>
      </c>
      <c r="K37" s="15">
        <f t="shared" si="5"/>
        <v>366872.81223268801</v>
      </c>
      <c r="L37" s="29">
        <f t="shared" si="0"/>
        <v>122290.937410896</v>
      </c>
    </row>
    <row r="38" spans="1:12" x14ac:dyDescent="0.35">
      <c r="A38">
        <v>140109</v>
      </c>
      <c r="B38" s="38">
        <v>13009</v>
      </c>
      <c r="C38" s="25" t="s">
        <v>88</v>
      </c>
      <c r="D38" t="s">
        <v>67</v>
      </c>
      <c r="E38">
        <v>8</v>
      </c>
      <c r="F38" s="27">
        <f t="shared" si="1"/>
        <v>2264.7746913580245</v>
      </c>
      <c r="G38" s="28">
        <f t="shared" si="2"/>
        <v>18118.197530864196</v>
      </c>
      <c r="H38" s="26">
        <v>2757</v>
      </c>
      <c r="I38" s="27">
        <f t="shared" si="3"/>
        <v>187.10152727418685</v>
      </c>
      <c r="J38" s="15">
        <f t="shared" si="4"/>
        <v>515838.91069493315</v>
      </c>
      <c r="K38" s="15">
        <f t="shared" si="5"/>
        <v>533957.1082257973</v>
      </c>
      <c r="L38" s="29">
        <f t="shared" si="0"/>
        <v>177985.70274193244</v>
      </c>
    </row>
    <row r="39" spans="1:12" x14ac:dyDescent="0.35">
      <c r="A39">
        <v>141307</v>
      </c>
      <c r="B39" s="38">
        <v>13010</v>
      </c>
      <c r="C39" s="25" t="s">
        <v>89</v>
      </c>
      <c r="D39" t="s">
        <v>67</v>
      </c>
      <c r="E39">
        <v>0</v>
      </c>
      <c r="F39" s="27">
        <f t="shared" si="1"/>
        <v>2264.7746913580245</v>
      </c>
      <c r="G39" s="28">
        <f t="shared" si="2"/>
        <v>0</v>
      </c>
      <c r="H39" s="26">
        <v>1683</v>
      </c>
      <c r="I39" s="27">
        <f t="shared" si="3"/>
        <v>187.10152727418685</v>
      </c>
      <c r="J39" s="15">
        <f t="shared" si="4"/>
        <v>314891.87040245649</v>
      </c>
      <c r="K39" s="15">
        <f t="shared" si="5"/>
        <v>314891.87040245649</v>
      </c>
      <c r="L39" s="29">
        <f t="shared" si="0"/>
        <v>104963.95680081884</v>
      </c>
    </row>
    <row r="40" spans="1:12" x14ac:dyDescent="0.35">
      <c r="A40">
        <v>141303</v>
      </c>
      <c r="B40" s="38">
        <v>13024</v>
      </c>
      <c r="C40" s="25" t="s">
        <v>90</v>
      </c>
      <c r="D40" t="s">
        <v>67</v>
      </c>
      <c r="E40">
        <v>39</v>
      </c>
      <c r="F40" s="27">
        <f t="shared" si="1"/>
        <v>2264.7746913580245</v>
      </c>
      <c r="G40" s="28">
        <f t="shared" si="2"/>
        <v>88326.212962962949</v>
      </c>
      <c r="H40" s="26">
        <v>4133</v>
      </c>
      <c r="I40" s="27">
        <f t="shared" si="3"/>
        <v>187.10152727418685</v>
      </c>
      <c r="J40" s="15">
        <f t="shared" si="4"/>
        <v>773290.61222421424</v>
      </c>
      <c r="K40" s="15">
        <f t="shared" si="5"/>
        <v>861616.82518717716</v>
      </c>
      <c r="L40" s="29">
        <f t="shared" si="0"/>
        <v>287205.60839572572</v>
      </c>
    </row>
    <row r="41" spans="1:12" x14ac:dyDescent="0.35">
      <c r="A41">
        <v>141327</v>
      </c>
      <c r="B41" s="38">
        <v>16001</v>
      </c>
      <c r="C41" s="25" t="s">
        <v>91</v>
      </c>
      <c r="D41" t="s">
        <v>67</v>
      </c>
      <c r="E41">
        <v>12</v>
      </c>
      <c r="F41" s="27">
        <f t="shared" si="1"/>
        <v>2264.7746913580245</v>
      </c>
      <c r="G41" s="28">
        <f t="shared" si="2"/>
        <v>27177.296296296292</v>
      </c>
      <c r="H41" s="26">
        <v>1488</v>
      </c>
      <c r="I41" s="27">
        <f t="shared" si="3"/>
        <v>187.10152727418685</v>
      </c>
      <c r="J41" s="15">
        <f t="shared" si="4"/>
        <v>278407.07258399006</v>
      </c>
      <c r="K41" s="15">
        <f t="shared" si="5"/>
        <v>305584.36888028635</v>
      </c>
      <c r="L41" s="29">
        <f t="shared" si="0"/>
        <v>101861.45629342878</v>
      </c>
    </row>
    <row r="42" spans="1:12" x14ac:dyDescent="0.35">
      <c r="A42">
        <v>141301</v>
      </c>
      <c r="B42" s="38">
        <v>16002</v>
      </c>
      <c r="C42" s="25" t="s">
        <v>92</v>
      </c>
      <c r="D42" t="s">
        <v>67</v>
      </c>
      <c r="E42">
        <v>39</v>
      </c>
      <c r="F42" s="27">
        <f t="shared" si="1"/>
        <v>2264.7746913580245</v>
      </c>
      <c r="G42" s="28">
        <f t="shared" si="2"/>
        <v>88326.212962962949</v>
      </c>
      <c r="H42" s="26">
        <v>3703</v>
      </c>
      <c r="I42" s="27">
        <f t="shared" si="3"/>
        <v>187.10152727418685</v>
      </c>
      <c r="J42" s="15">
        <f t="shared" si="4"/>
        <v>692836.95549631387</v>
      </c>
      <c r="K42" s="15">
        <f t="shared" si="5"/>
        <v>781163.16845927679</v>
      </c>
      <c r="L42" s="29">
        <f t="shared" si="0"/>
        <v>260387.72281975893</v>
      </c>
    </row>
    <row r="43" spans="1:12" x14ac:dyDescent="0.35">
      <c r="A43">
        <v>141338</v>
      </c>
      <c r="B43" s="38">
        <v>16009</v>
      </c>
      <c r="C43" s="25" t="s">
        <v>93</v>
      </c>
      <c r="D43" t="s">
        <v>67</v>
      </c>
      <c r="E43">
        <v>19</v>
      </c>
      <c r="F43" s="27">
        <f t="shared" si="1"/>
        <v>2264.7746913580245</v>
      </c>
      <c r="G43" s="28">
        <f t="shared" si="2"/>
        <v>43030.719135802465</v>
      </c>
      <c r="H43" s="26">
        <v>1645</v>
      </c>
      <c r="I43" s="27">
        <f t="shared" si="3"/>
        <v>187.10152727418685</v>
      </c>
      <c r="J43" s="15">
        <f t="shared" si="4"/>
        <v>307782.01236603735</v>
      </c>
      <c r="K43" s="15">
        <f t="shared" si="5"/>
        <v>350812.73150183982</v>
      </c>
      <c r="L43" s="29">
        <f t="shared" si="0"/>
        <v>116937.57716727995</v>
      </c>
    </row>
    <row r="44" spans="1:12" x14ac:dyDescent="0.35">
      <c r="A44">
        <v>140027</v>
      </c>
      <c r="B44" s="38">
        <v>16011</v>
      </c>
      <c r="C44" s="25" t="s">
        <v>94</v>
      </c>
      <c r="D44" t="s">
        <v>67</v>
      </c>
      <c r="E44">
        <v>11</v>
      </c>
      <c r="F44" s="27">
        <f t="shared" si="1"/>
        <v>2264.7746913580245</v>
      </c>
      <c r="G44" s="28">
        <f t="shared" si="2"/>
        <v>24912.521604938269</v>
      </c>
      <c r="H44" s="26">
        <v>2651</v>
      </c>
      <c r="I44" s="27">
        <f t="shared" si="3"/>
        <v>187.10152727418685</v>
      </c>
      <c r="J44" s="15">
        <f t="shared" si="4"/>
        <v>496006.14880386932</v>
      </c>
      <c r="K44" s="15">
        <f t="shared" si="5"/>
        <v>520918.67040880758</v>
      </c>
      <c r="L44" s="29">
        <f t="shared" si="0"/>
        <v>173639.55680293587</v>
      </c>
    </row>
    <row r="45" spans="1:12" x14ac:dyDescent="0.35">
      <c r="A45">
        <v>140003</v>
      </c>
      <c r="B45" s="38">
        <v>18001</v>
      </c>
      <c r="C45" s="25" t="s">
        <v>95</v>
      </c>
      <c r="D45" t="s">
        <v>67</v>
      </c>
      <c r="E45">
        <v>22</v>
      </c>
      <c r="F45" s="27">
        <f t="shared" si="1"/>
        <v>2264.7746913580245</v>
      </c>
      <c r="G45" s="28">
        <f t="shared" si="2"/>
        <v>49825.043209876538</v>
      </c>
      <c r="H45" s="26">
        <v>372</v>
      </c>
      <c r="I45" s="27">
        <f t="shared" si="3"/>
        <v>187.10152727418685</v>
      </c>
      <c r="J45" s="15">
        <f t="shared" si="4"/>
        <v>69601.768145997514</v>
      </c>
      <c r="K45" s="15">
        <f t="shared" si="5"/>
        <v>119426.81135587406</v>
      </c>
      <c r="L45" s="29">
        <f t="shared" si="0"/>
        <v>39808.937118624686</v>
      </c>
    </row>
    <row r="46" spans="1:12" x14ac:dyDescent="0.35">
      <c r="A46">
        <v>140173</v>
      </c>
      <c r="B46" s="38">
        <v>18004</v>
      </c>
      <c r="C46" s="25" t="s">
        <v>96</v>
      </c>
      <c r="D46" t="s">
        <v>67</v>
      </c>
      <c r="E46">
        <v>14</v>
      </c>
      <c r="F46" s="27">
        <f t="shared" si="1"/>
        <v>2264.7746913580245</v>
      </c>
      <c r="G46" s="28">
        <f t="shared" si="2"/>
        <v>31706.845679012342</v>
      </c>
      <c r="H46" s="26">
        <v>1769</v>
      </c>
      <c r="I46" s="27">
        <f t="shared" si="3"/>
        <v>187.10152727418685</v>
      </c>
      <c r="J46" s="15">
        <f t="shared" si="4"/>
        <v>330982.60174803651</v>
      </c>
      <c r="K46" s="15">
        <f t="shared" si="5"/>
        <v>362689.44742704887</v>
      </c>
      <c r="L46" s="29">
        <f t="shared" si="0"/>
        <v>120896.48247568296</v>
      </c>
    </row>
    <row r="47" spans="1:12" x14ac:dyDescent="0.35">
      <c r="A47">
        <v>141308</v>
      </c>
      <c r="B47" s="38">
        <v>18013</v>
      </c>
      <c r="C47" s="25" t="s">
        <v>97</v>
      </c>
      <c r="D47" t="s">
        <v>67</v>
      </c>
      <c r="E47">
        <v>30</v>
      </c>
      <c r="F47" s="27">
        <f t="shared" si="1"/>
        <v>2264.7746913580245</v>
      </c>
      <c r="G47" s="28">
        <f t="shared" si="2"/>
        <v>67943.24074074073</v>
      </c>
      <c r="H47" s="26">
        <v>1017</v>
      </c>
      <c r="I47" s="27">
        <f t="shared" si="3"/>
        <v>187.10152727418685</v>
      </c>
      <c r="J47" s="15">
        <f t="shared" si="4"/>
        <v>190282.25323784802</v>
      </c>
      <c r="K47" s="15">
        <f t="shared" si="5"/>
        <v>258225.49397858875</v>
      </c>
      <c r="L47" s="29">
        <f t="shared" si="0"/>
        <v>86075.16465952959</v>
      </c>
    </row>
    <row r="48" spans="1:12" x14ac:dyDescent="0.35">
      <c r="A48">
        <v>140121</v>
      </c>
      <c r="B48" s="38">
        <v>19009</v>
      </c>
      <c r="C48" s="25" t="s">
        <v>98</v>
      </c>
      <c r="D48" t="s">
        <v>67</v>
      </c>
      <c r="E48">
        <v>2</v>
      </c>
      <c r="F48" s="27">
        <f t="shared" si="1"/>
        <v>2264.7746913580245</v>
      </c>
      <c r="G48" s="28">
        <f t="shared" si="2"/>
        <v>4529.549382716049</v>
      </c>
      <c r="H48" s="26">
        <v>1256</v>
      </c>
      <c r="I48" s="27">
        <f t="shared" si="3"/>
        <v>187.10152727418685</v>
      </c>
      <c r="J48" s="15">
        <f t="shared" si="4"/>
        <v>234999.51825637868</v>
      </c>
      <c r="K48" s="15">
        <f t="shared" si="5"/>
        <v>239529.06763909472</v>
      </c>
      <c r="L48" s="29">
        <f t="shared" si="0"/>
        <v>79843.022546364911</v>
      </c>
    </row>
    <row r="49" spans="1:12" x14ac:dyDescent="0.35">
      <c r="A49">
        <v>141302</v>
      </c>
      <c r="B49" s="38">
        <v>19028</v>
      </c>
      <c r="C49" s="25" t="s">
        <v>99</v>
      </c>
      <c r="D49" t="s">
        <v>67</v>
      </c>
      <c r="E49">
        <v>37</v>
      </c>
      <c r="F49" s="27">
        <f t="shared" si="1"/>
        <v>2264.7746913580245</v>
      </c>
      <c r="G49" s="28">
        <f t="shared" si="2"/>
        <v>83796.66358024691</v>
      </c>
      <c r="H49" s="26">
        <v>1356</v>
      </c>
      <c r="I49" s="27">
        <f t="shared" si="3"/>
        <v>187.10152727418685</v>
      </c>
      <c r="J49" s="15">
        <f t="shared" si="4"/>
        <v>253709.67098379738</v>
      </c>
      <c r="K49" s="15">
        <f t="shared" si="5"/>
        <v>337506.33456404426</v>
      </c>
      <c r="L49" s="29">
        <f t="shared" si="0"/>
        <v>112502.11152134808</v>
      </c>
    </row>
    <row r="50" spans="1:12" x14ac:dyDescent="0.35">
      <c r="A50">
        <v>141309</v>
      </c>
      <c r="B50" s="38">
        <v>20001</v>
      </c>
      <c r="C50" s="25" t="s">
        <v>100</v>
      </c>
      <c r="D50" t="s">
        <v>67</v>
      </c>
      <c r="E50">
        <v>29</v>
      </c>
      <c r="F50" s="27">
        <f t="shared" si="1"/>
        <v>2264.7746913580245</v>
      </c>
      <c r="G50" s="28">
        <f t="shared" si="2"/>
        <v>65678.46604938271</v>
      </c>
      <c r="H50" s="26">
        <v>2426</v>
      </c>
      <c r="I50" s="27">
        <f t="shared" si="3"/>
        <v>187.10152727418685</v>
      </c>
      <c r="J50" s="15">
        <f t="shared" si="4"/>
        <v>453908.30516717728</v>
      </c>
      <c r="K50" s="15">
        <f t="shared" si="5"/>
        <v>519586.77121655998</v>
      </c>
      <c r="L50" s="29">
        <f t="shared" si="0"/>
        <v>173195.59040551999</v>
      </c>
    </row>
    <row r="51" spans="1:12" x14ac:dyDescent="0.35">
      <c r="A51">
        <v>141306</v>
      </c>
      <c r="B51" s="38">
        <v>22002</v>
      </c>
      <c r="C51" s="25" t="s">
        <v>101</v>
      </c>
      <c r="D51" t="s">
        <v>67</v>
      </c>
      <c r="E51">
        <v>0</v>
      </c>
      <c r="F51" s="27">
        <f t="shared" si="1"/>
        <v>2264.7746913580245</v>
      </c>
      <c r="G51" s="28">
        <f t="shared" si="2"/>
        <v>0</v>
      </c>
      <c r="H51" s="26">
        <v>16</v>
      </c>
      <c r="I51" s="27">
        <f t="shared" si="3"/>
        <v>187.10152727418685</v>
      </c>
      <c r="J51" s="15">
        <f t="shared" si="4"/>
        <v>2993.6244363869896</v>
      </c>
      <c r="K51" s="15">
        <f t="shared" si="5"/>
        <v>2993.6244363869896</v>
      </c>
      <c r="L51" s="29">
        <f t="shared" si="0"/>
        <v>997.8748121289965</v>
      </c>
    </row>
    <row r="52" spans="1:12" x14ac:dyDescent="0.35">
      <c r="E52" s="1"/>
      <c r="G52" s="39"/>
      <c r="H52" s="1"/>
      <c r="J52" s="39"/>
      <c r="K52" s="39"/>
    </row>
  </sheetData>
  <pageMargins left="0.7" right="0.7" top="0.75" bottom="0.75" header="0.3" footer="0.3"/>
  <pageSetup scale="7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D1B2F-EB0C-470B-BB86-CAD5F8C19DC2}">
  <sheetPr>
    <pageSetUpPr fitToPage="1"/>
  </sheetPr>
  <dimension ref="A1:L42"/>
  <sheetViews>
    <sheetView topLeftCell="B1" zoomScale="90" zoomScaleNormal="90" workbookViewId="0">
      <selection activeCell="B1" sqref="B1"/>
    </sheetView>
  </sheetViews>
  <sheetFormatPr defaultRowHeight="14.5" x14ac:dyDescent="0.35"/>
  <cols>
    <col min="1" max="1" width="0" hidden="1" customWidth="1"/>
    <col min="3" max="3" width="33.1796875" customWidth="1"/>
    <col min="4" max="4" width="11.54296875" customWidth="1"/>
    <col min="5" max="5" width="8.453125" bestFit="1" customWidth="1"/>
    <col min="7" max="7" width="12.1796875" bestFit="1" customWidth="1"/>
    <col min="8" max="8" width="9.453125" bestFit="1" customWidth="1"/>
    <col min="10" max="10" width="12.1796875" bestFit="1" customWidth="1"/>
    <col min="11" max="11" width="12.81640625" bestFit="1" customWidth="1"/>
    <col min="12" max="12" width="13.26953125" bestFit="1" customWidth="1"/>
  </cols>
  <sheetData>
    <row r="1" spans="1:12" x14ac:dyDescent="0.35">
      <c r="B1" s="1" t="s">
        <v>0</v>
      </c>
    </row>
    <row r="2" spans="1:12" x14ac:dyDescent="0.35">
      <c r="B2" s="1" t="s">
        <v>102</v>
      </c>
    </row>
    <row r="4" spans="1:12" x14ac:dyDescent="0.35">
      <c r="B4" s="1" t="s">
        <v>6</v>
      </c>
    </row>
    <row r="5" spans="1:12" x14ac:dyDescent="0.35">
      <c r="B5" s="1"/>
    </row>
    <row r="6" spans="1:12" x14ac:dyDescent="0.35">
      <c r="B6" s="1" t="s">
        <v>7</v>
      </c>
    </row>
    <row r="8" spans="1:12" ht="29" x14ac:dyDescent="0.35">
      <c r="B8" s="18" t="s">
        <v>8</v>
      </c>
      <c r="C8" s="18" t="s">
        <v>9</v>
      </c>
      <c r="D8" s="18" t="s">
        <v>10</v>
      </c>
      <c r="E8" s="18" t="s">
        <v>103</v>
      </c>
      <c r="F8" s="18" t="s">
        <v>104</v>
      </c>
      <c r="G8" s="18" t="s">
        <v>105</v>
      </c>
      <c r="H8" s="18" t="s">
        <v>106</v>
      </c>
      <c r="I8" s="18" t="s">
        <v>107</v>
      </c>
      <c r="J8" s="18" t="s">
        <v>108</v>
      </c>
      <c r="K8" s="18" t="s">
        <v>109</v>
      </c>
      <c r="L8" s="18" t="s">
        <v>18</v>
      </c>
    </row>
    <row r="9" spans="1:12" x14ac:dyDescent="0.35">
      <c r="A9">
        <v>142010</v>
      </c>
      <c r="B9">
        <v>8020</v>
      </c>
      <c r="C9" s="25" t="s">
        <v>110</v>
      </c>
      <c r="D9" s="40" t="s">
        <v>111</v>
      </c>
      <c r="E9" s="26">
        <v>3339</v>
      </c>
      <c r="F9">
        <v>465</v>
      </c>
      <c r="G9" s="28">
        <f t="shared" ref="G9:G14" si="0">F9*E9</f>
        <v>1552635</v>
      </c>
      <c r="K9" s="15">
        <f>G9+J9</f>
        <v>1552635</v>
      </c>
      <c r="L9" s="15">
        <f>K9/3</f>
        <v>517545</v>
      </c>
    </row>
    <row r="10" spans="1:12" x14ac:dyDescent="0.35">
      <c r="A10">
        <v>142008</v>
      </c>
      <c r="B10">
        <v>14085</v>
      </c>
      <c r="C10" s="25" t="s">
        <v>112</v>
      </c>
      <c r="D10" s="40" t="s">
        <v>111</v>
      </c>
      <c r="E10" s="26">
        <v>3945</v>
      </c>
      <c r="F10">
        <f>$F$9</f>
        <v>465</v>
      </c>
      <c r="G10" s="28">
        <f t="shared" si="0"/>
        <v>1834425</v>
      </c>
      <c r="K10" s="15">
        <f t="shared" ref="K10:K15" si="1">G10+J10</f>
        <v>1834425</v>
      </c>
      <c r="L10" s="15">
        <f t="shared" ref="L10:L15" si="2">K10/3</f>
        <v>611475</v>
      </c>
    </row>
    <row r="11" spans="1:12" x14ac:dyDescent="0.35">
      <c r="A11">
        <v>142009</v>
      </c>
      <c r="B11">
        <v>3019</v>
      </c>
      <c r="C11" s="25" t="s">
        <v>113</v>
      </c>
      <c r="D11" s="40" t="s">
        <v>111</v>
      </c>
      <c r="E11" s="26">
        <v>1573</v>
      </c>
      <c r="F11">
        <f>$F$9</f>
        <v>465</v>
      </c>
      <c r="G11" s="28">
        <f t="shared" si="0"/>
        <v>731445</v>
      </c>
      <c r="K11" s="15">
        <f t="shared" si="1"/>
        <v>731445</v>
      </c>
      <c r="L11" s="15">
        <f t="shared" si="2"/>
        <v>243815</v>
      </c>
    </row>
    <row r="12" spans="1:12" x14ac:dyDescent="0.35">
      <c r="A12">
        <v>142006</v>
      </c>
      <c r="B12">
        <v>19012</v>
      </c>
      <c r="C12" s="25" t="s">
        <v>114</v>
      </c>
      <c r="D12" s="40" t="s">
        <v>111</v>
      </c>
      <c r="E12" s="26">
        <v>686</v>
      </c>
      <c r="F12">
        <f>$F$9</f>
        <v>465</v>
      </c>
      <c r="G12" s="28">
        <f t="shared" si="0"/>
        <v>318990</v>
      </c>
      <c r="K12" s="15">
        <f t="shared" si="1"/>
        <v>318990</v>
      </c>
      <c r="L12" s="15">
        <f t="shared" si="2"/>
        <v>106330</v>
      </c>
    </row>
    <row r="13" spans="1:12" x14ac:dyDescent="0.35">
      <c r="A13">
        <v>142013</v>
      </c>
      <c r="B13">
        <v>16014</v>
      </c>
      <c r="C13" s="25" t="s">
        <v>115</v>
      </c>
      <c r="D13" s="40" t="s">
        <v>111</v>
      </c>
      <c r="E13" s="26">
        <v>669</v>
      </c>
      <c r="F13">
        <f>$F$9</f>
        <v>465</v>
      </c>
      <c r="G13" s="28">
        <f t="shared" si="0"/>
        <v>311085</v>
      </c>
      <c r="K13" s="15">
        <f t="shared" si="1"/>
        <v>311085</v>
      </c>
      <c r="L13" s="15">
        <f t="shared" si="2"/>
        <v>103695</v>
      </c>
    </row>
    <row r="14" spans="1:12" x14ac:dyDescent="0.35">
      <c r="A14">
        <v>140105</v>
      </c>
      <c r="B14">
        <v>4013</v>
      </c>
      <c r="C14" s="25" t="s">
        <v>116</v>
      </c>
      <c r="D14" s="40" t="s">
        <v>111</v>
      </c>
      <c r="E14" s="26">
        <v>1071</v>
      </c>
      <c r="F14">
        <f>$F$9</f>
        <v>465</v>
      </c>
      <c r="G14" s="28">
        <f t="shared" si="0"/>
        <v>498015</v>
      </c>
      <c r="K14" s="15">
        <f t="shared" si="1"/>
        <v>498015</v>
      </c>
      <c r="L14" s="15">
        <f t="shared" si="2"/>
        <v>166005</v>
      </c>
    </row>
    <row r="15" spans="1:12" ht="15" thickBot="1" x14ac:dyDescent="0.4">
      <c r="B15" s="41" t="s">
        <v>117</v>
      </c>
      <c r="C15" s="41"/>
      <c r="D15" s="42"/>
      <c r="E15" s="43">
        <v>11283</v>
      </c>
      <c r="F15" s="41"/>
      <c r="G15" s="44">
        <f>SUM(G9:G14)</f>
        <v>5246595</v>
      </c>
      <c r="H15" s="45">
        <v>0</v>
      </c>
      <c r="I15" s="41"/>
      <c r="J15" s="44">
        <f>SUM(J9:J14)</f>
        <v>0</v>
      </c>
      <c r="K15" s="46">
        <f t="shared" si="1"/>
        <v>5246595</v>
      </c>
      <c r="L15" s="46">
        <f t="shared" si="2"/>
        <v>1748865</v>
      </c>
    </row>
    <row r="16" spans="1:12" x14ac:dyDescent="0.35">
      <c r="D16" s="40"/>
    </row>
    <row r="17" spans="1:12" x14ac:dyDescent="0.35">
      <c r="A17">
        <v>144031</v>
      </c>
      <c r="B17">
        <v>19005</v>
      </c>
      <c r="C17" s="25" t="s">
        <v>118</v>
      </c>
      <c r="D17" s="40" t="s">
        <v>119</v>
      </c>
      <c r="E17" s="26">
        <v>972</v>
      </c>
      <c r="F17" s="47">
        <v>100</v>
      </c>
      <c r="G17" s="28">
        <f t="shared" ref="G17:G26" si="3">F17*E17</f>
        <v>97200</v>
      </c>
      <c r="H17" s="26">
        <v>261</v>
      </c>
      <c r="I17" s="48">
        <v>100</v>
      </c>
      <c r="J17" s="28">
        <f>H17*I17</f>
        <v>26100</v>
      </c>
      <c r="K17" s="15">
        <f t="shared" ref="K17:K26" si="4">G17+J17</f>
        <v>123300</v>
      </c>
      <c r="L17" s="15">
        <f t="shared" ref="L17:L29" si="5">K17/3</f>
        <v>41100</v>
      </c>
    </row>
    <row r="18" spans="1:12" x14ac:dyDescent="0.35">
      <c r="A18">
        <v>144035</v>
      </c>
      <c r="B18">
        <v>14004</v>
      </c>
      <c r="C18" s="25" t="s">
        <v>120</v>
      </c>
      <c r="D18" s="40" t="s">
        <v>119</v>
      </c>
      <c r="E18" s="26">
        <v>79</v>
      </c>
      <c r="F18">
        <f>$F$17</f>
        <v>100</v>
      </c>
      <c r="G18" s="28">
        <f t="shared" si="3"/>
        <v>7900</v>
      </c>
      <c r="H18" s="26">
        <v>23</v>
      </c>
      <c r="I18">
        <f>$I$17</f>
        <v>100</v>
      </c>
      <c r="J18" s="28">
        <f>H18*I18</f>
        <v>2300</v>
      </c>
      <c r="K18" s="15">
        <f t="shared" si="4"/>
        <v>10200</v>
      </c>
      <c r="L18" s="15">
        <f t="shared" si="5"/>
        <v>3400</v>
      </c>
    </row>
    <row r="19" spans="1:12" x14ac:dyDescent="0.35">
      <c r="A19">
        <v>140033</v>
      </c>
      <c r="B19">
        <v>23002</v>
      </c>
      <c r="C19" s="25" t="s">
        <v>121</v>
      </c>
      <c r="D19" s="40" t="s">
        <v>119</v>
      </c>
      <c r="E19" s="26">
        <v>7269</v>
      </c>
      <c r="F19">
        <f t="shared" ref="F19:F28" si="6">$F$17</f>
        <v>100</v>
      </c>
      <c r="G19" s="28">
        <f t="shared" si="3"/>
        <v>726900</v>
      </c>
      <c r="H19" s="26">
        <v>165</v>
      </c>
      <c r="I19">
        <f t="shared" ref="I19:I28" si="7">$I$17</f>
        <v>100</v>
      </c>
      <c r="J19" s="28">
        <f t="shared" ref="J19:J26" si="8">H19*I19</f>
        <v>16500</v>
      </c>
      <c r="K19" s="15">
        <f t="shared" si="4"/>
        <v>743400</v>
      </c>
      <c r="L19" s="15">
        <f t="shared" si="5"/>
        <v>247800</v>
      </c>
    </row>
    <row r="20" spans="1:12" x14ac:dyDescent="0.35">
      <c r="A20">
        <v>144039</v>
      </c>
      <c r="B20">
        <v>3021</v>
      </c>
      <c r="C20" s="25" t="s">
        <v>122</v>
      </c>
      <c r="D20" s="40" t="s">
        <v>119</v>
      </c>
      <c r="E20" s="26">
        <v>4405</v>
      </c>
      <c r="F20">
        <f t="shared" si="6"/>
        <v>100</v>
      </c>
      <c r="G20" s="28">
        <f t="shared" si="3"/>
        <v>440500</v>
      </c>
      <c r="H20" s="26">
        <v>261</v>
      </c>
      <c r="I20">
        <f t="shared" si="7"/>
        <v>100</v>
      </c>
      <c r="J20" s="28">
        <f t="shared" si="8"/>
        <v>26100</v>
      </c>
      <c r="K20" s="15">
        <f t="shared" si="4"/>
        <v>466600</v>
      </c>
      <c r="L20" s="15">
        <f t="shared" si="5"/>
        <v>155533.33333333334</v>
      </c>
    </row>
    <row r="21" spans="1:12" x14ac:dyDescent="0.35">
      <c r="A21">
        <v>144026</v>
      </c>
      <c r="B21">
        <v>3452</v>
      </c>
      <c r="C21" s="25" t="s">
        <v>123</v>
      </c>
      <c r="D21" s="40" t="s">
        <v>119</v>
      </c>
      <c r="E21" s="26">
        <v>10525</v>
      </c>
      <c r="F21">
        <f t="shared" si="6"/>
        <v>100</v>
      </c>
      <c r="G21" s="28">
        <f t="shared" si="3"/>
        <v>1052500</v>
      </c>
      <c r="H21" s="26">
        <v>11070</v>
      </c>
      <c r="I21">
        <f t="shared" si="7"/>
        <v>100</v>
      </c>
      <c r="J21" s="28">
        <f t="shared" si="8"/>
        <v>1107000</v>
      </c>
      <c r="K21" s="15">
        <f t="shared" si="4"/>
        <v>2159500</v>
      </c>
      <c r="L21" s="15">
        <f t="shared" si="5"/>
        <v>719833.33333333337</v>
      </c>
    </row>
    <row r="22" spans="1:12" x14ac:dyDescent="0.35">
      <c r="A22">
        <v>144034</v>
      </c>
      <c r="B22">
        <v>19404</v>
      </c>
      <c r="C22" s="25" t="s">
        <v>124</v>
      </c>
      <c r="D22" s="40" t="s">
        <v>119</v>
      </c>
      <c r="E22" s="26">
        <v>8490</v>
      </c>
      <c r="F22">
        <f t="shared" si="6"/>
        <v>100</v>
      </c>
      <c r="G22" s="28">
        <f t="shared" si="3"/>
        <v>849000</v>
      </c>
      <c r="H22" s="26">
        <v>1984</v>
      </c>
      <c r="I22">
        <f t="shared" si="7"/>
        <v>100</v>
      </c>
      <c r="J22" s="28">
        <f t="shared" si="8"/>
        <v>198400</v>
      </c>
      <c r="K22" s="15">
        <f t="shared" si="4"/>
        <v>1047400</v>
      </c>
      <c r="L22" s="15">
        <f t="shared" si="5"/>
        <v>349133.33333333331</v>
      </c>
    </row>
    <row r="23" spans="1:12" x14ac:dyDescent="0.35">
      <c r="A23">
        <v>144009</v>
      </c>
      <c r="B23">
        <v>6036</v>
      </c>
      <c r="C23" s="25" t="s">
        <v>125</v>
      </c>
      <c r="D23" s="40" t="s">
        <v>119</v>
      </c>
      <c r="E23" s="26">
        <v>6438</v>
      </c>
      <c r="F23">
        <f t="shared" si="6"/>
        <v>100</v>
      </c>
      <c r="G23" s="28">
        <f t="shared" si="3"/>
        <v>643800</v>
      </c>
      <c r="H23" s="26">
        <v>3315</v>
      </c>
      <c r="I23">
        <f t="shared" si="7"/>
        <v>100</v>
      </c>
      <c r="J23" s="28">
        <f t="shared" si="8"/>
        <v>331500</v>
      </c>
      <c r="K23" s="15">
        <f t="shared" si="4"/>
        <v>975300</v>
      </c>
      <c r="L23" s="15">
        <f t="shared" si="5"/>
        <v>325100</v>
      </c>
    </row>
    <row r="24" spans="1:12" x14ac:dyDescent="0.35">
      <c r="A24">
        <v>19048</v>
      </c>
      <c r="B24">
        <v>19048</v>
      </c>
      <c r="C24" s="25" t="s">
        <v>126</v>
      </c>
      <c r="D24" s="40" t="s">
        <v>119</v>
      </c>
      <c r="E24" s="26">
        <v>4528</v>
      </c>
      <c r="F24">
        <f t="shared" si="6"/>
        <v>100</v>
      </c>
      <c r="G24" s="28">
        <f t="shared" si="3"/>
        <v>452800</v>
      </c>
      <c r="H24" s="26">
        <v>574</v>
      </c>
      <c r="I24">
        <f t="shared" si="7"/>
        <v>100</v>
      </c>
      <c r="J24" s="28">
        <f t="shared" si="8"/>
        <v>57400</v>
      </c>
      <c r="K24" s="15">
        <f t="shared" si="4"/>
        <v>510200</v>
      </c>
      <c r="L24" s="15">
        <f t="shared" si="5"/>
        <v>170066.66666666666</v>
      </c>
    </row>
    <row r="25" spans="1:12" x14ac:dyDescent="0.35">
      <c r="A25">
        <v>144029</v>
      </c>
      <c r="B25">
        <v>3013</v>
      </c>
      <c r="C25" s="25" t="s">
        <v>127</v>
      </c>
      <c r="D25" s="40" t="s">
        <v>119</v>
      </c>
      <c r="E25" s="26">
        <v>3066</v>
      </c>
      <c r="F25">
        <f t="shared" si="6"/>
        <v>100</v>
      </c>
      <c r="G25" s="28">
        <f t="shared" si="3"/>
        <v>306600</v>
      </c>
      <c r="H25" s="26">
        <v>193</v>
      </c>
      <c r="I25">
        <f t="shared" si="7"/>
        <v>100</v>
      </c>
      <c r="J25" s="28">
        <f t="shared" si="8"/>
        <v>19300</v>
      </c>
      <c r="K25" s="15">
        <f t="shared" si="4"/>
        <v>325900</v>
      </c>
      <c r="L25" s="15">
        <f t="shared" si="5"/>
        <v>108633.33333333333</v>
      </c>
    </row>
    <row r="26" spans="1:12" x14ac:dyDescent="0.35">
      <c r="A26">
        <v>144040</v>
      </c>
      <c r="B26">
        <v>4200</v>
      </c>
      <c r="C26" s="25" t="s">
        <v>128</v>
      </c>
      <c r="D26" s="40" t="s">
        <v>119</v>
      </c>
      <c r="E26" s="26">
        <v>8068</v>
      </c>
      <c r="F26">
        <f t="shared" si="6"/>
        <v>100</v>
      </c>
      <c r="G26" s="28">
        <f t="shared" si="3"/>
        <v>806800</v>
      </c>
      <c r="H26" s="26">
        <v>800</v>
      </c>
      <c r="I26">
        <f t="shared" si="7"/>
        <v>100</v>
      </c>
      <c r="J26" s="28">
        <f t="shared" si="8"/>
        <v>80000</v>
      </c>
      <c r="K26" s="15">
        <f t="shared" si="4"/>
        <v>886800</v>
      </c>
      <c r="L26" s="15">
        <f t="shared" si="5"/>
        <v>295600</v>
      </c>
    </row>
    <row r="27" spans="1:12" x14ac:dyDescent="0.35">
      <c r="B27">
        <v>14005</v>
      </c>
      <c r="C27" s="25" t="s">
        <v>129</v>
      </c>
      <c r="D27" s="40" t="s">
        <v>119</v>
      </c>
      <c r="E27" s="26">
        <v>1915</v>
      </c>
      <c r="F27">
        <f t="shared" si="6"/>
        <v>100</v>
      </c>
      <c r="G27" s="28">
        <f>F27*E27</f>
        <v>191500</v>
      </c>
      <c r="H27" s="26">
        <v>158</v>
      </c>
      <c r="I27">
        <f t="shared" si="7"/>
        <v>100</v>
      </c>
      <c r="J27" s="28">
        <f>H27*I27</f>
        <v>15800</v>
      </c>
      <c r="K27" s="15">
        <f>G27+J27</f>
        <v>207300</v>
      </c>
      <c r="L27" s="15">
        <f t="shared" si="5"/>
        <v>69100</v>
      </c>
    </row>
    <row r="28" spans="1:12" x14ac:dyDescent="0.35">
      <c r="B28">
        <v>3108</v>
      </c>
      <c r="C28" s="25" t="s">
        <v>130</v>
      </c>
      <c r="D28" s="40" t="s">
        <v>119</v>
      </c>
      <c r="E28" s="26">
        <v>1434</v>
      </c>
      <c r="F28">
        <f t="shared" si="6"/>
        <v>100</v>
      </c>
      <c r="G28" s="28">
        <f>F28*E28</f>
        <v>143400</v>
      </c>
      <c r="H28" s="26">
        <v>0</v>
      </c>
      <c r="I28">
        <f t="shared" si="7"/>
        <v>100</v>
      </c>
      <c r="J28" s="28">
        <f>H28*I28</f>
        <v>0</v>
      </c>
      <c r="K28" s="15">
        <f>G28+J28</f>
        <v>143400</v>
      </c>
      <c r="L28" s="15">
        <f t="shared" si="5"/>
        <v>47800</v>
      </c>
    </row>
    <row r="29" spans="1:12" ht="15" thickBot="1" x14ac:dyDescent="0.4">
      <c r="B29" s="41" t="s">
        <v>131</v>
      </c>
      <c r="C29" s="41"/>
      <c r="D29" s="42"/>
      <c r="E29" s="43">
        <v>57189</v>
      </c>
      <c r="F29" s="41"/>
      <c r="G29" s="44">
        <f>SUM(G17:G28)</f>
        <v>5718900</v>
      </c>
      <c r="H29" s="43">
        <v>18804</v>
      </c>
      <c r="I29" s="41"/>
      <c r="J29" s="44">
        <f>SUM(J17:J28)</f>
        <v>1880400</v>
      </c>
      <c r="K29" s="44">
        <f>SUM(K17:K28)</f>
        <v>7599300</v>
      </c>
      <c r="L29" s="46">
        <f t="shared" si="5"/>
        <v>2533100</v>
      </c>
    </row>
    <row r="30" spans="1:12" x14ac:dyDescent="0.35">
      <c r="A30">
        <v>143026</v>
      </c>
      <c r="D30" s="40"/>
    </row>
    <row r="31" spans="1:12" x14ac:dyDescent="0.35">
      <c r="A31">
        <v>143028</v>
      </c>
      <c r="B31">
        <v>3093</v>
      </c>
      <c r="C31" s="25" t="s">
        <v>132</v>
      </c>
      <c r="D31" s="40" t="s">
        <v>133</v>
      </c>
      <c r="E31" s="26">
        <v>3833</v>
      </c>
      <c r="F31" s="49">
        <v>550</v>
      </c>
      <c r="G31" s="28">
        <f>F31*E31</f>
        <v>2108150</v>
      </c>
      <c r="H31" s="26">
        <v>10512</v>
      </c>
      <c r="I31">
        <v>155</v>
      </c>
      <c r="J31" s="28">
        <f>H31*I31</f>
        <v>1629360</v>
      </c>
      <c r="K31" s="15">
        <f t="shared" ref="K31:K37" si="9">G31+J31</f>
        <v>3737510</v>
      </c>
      <c r="L31" s="15">
        <f t="shared" ref="L31:L38" si="10">K31/3</f>
        <v>1245836.6666666667</v>
      </c>
    </row>
    <row r="32" spans="1:12" x14ac:dyDescent="0.35">
      <c r="A32">
        <v>143027</v>
      </c>
      <c r="B32">
        <v>18002</v>
      </c>
      <c r="C32" s="25" t="s">
        <v>134</v>
      </c>
      <c r="D32" s="40" t="s">
        <v>133</v>
      </c>
      <c r="E32" s="26">
        <v>671</v>
      </c>
      <c r="F32">
        <f>$F$31</f>
        <v>550</v>
      </c>
      <c r="G32" s="28">
        <f>F32*E32</f>
        <v>369050</v>
      </c>
      <c r="H32" s="26">
        <v>0</v>
      </c>
      <c r="I32">
        <f>$I$31</f>
        <v>155</v>
      </c>
      <c r="J32" s="28">
        <f>H32*I32</f>
        <v>0</v>
      </c>
      <c r="K32" s="15">
        <f t="shared" si="9"/>
        <v>369050</v>
      </c>
      <c r="L32" s="15">
        <f t="shared" si="10"/>
        <v>123016.66666666667</v>
      </c>
    </row>
    <row r="33" spans="1:12" x14ac:dyDescent="0.35">
      <c r="A33">
        <v>143025</v>
      </c>
      <c r="B33">
        <v>23010</v>
      </c>
      <c r="C33" s="25" t="s">
        <v>135</v>
      </c>
      <c r="D33" s="40" t="s">
        <v>133</v>
      </c>
      <c r="E33" s="26">
        <v>574</v>
      </c>
      <c r="F33">
        <f>$F$31</f>
        <v>550</v>
      </c>
      <c r="G33" s="28">
        <f>F33*E33</f>
        <v>315700</v>
      </c>
      <c r="H33" s="26">
        <v>610</v>
      </c>
      <c r="I33">
        <f>$I$31</f>
        <v>155</v>
      </c>
      <c r="J33" s="28">
        <f>H33*I33</f>
        <v>94550</v>
      </c>
      <c r="K33" s="15">
        <f t="shared" si="9"/>
        <v>410250</v>
      </c>
      <c r="L33" s="15">
        <f t="shared" si="10"/>
        <v>136750</v>
      </c>
    </row>
    <row r="34" spans="1:12" x14ac:dyDescent="0.35">
      <c r="B34">
        <v>3080</v>
      </c>
      <c r="C34" s="25" t="s">
        <v>136</v>
      </c>
      <c r="D34" s="40" t="s">
        <v>133</v>
      </c>
      <c r="E34" s="26">
        <v>2364</v>
      </c>
      <c r="F34">
        <f>$F$31</f>
        <v>550</v>
      </c>
      <c r="G34" s="28">
        <f>F34*E34</f>
        <v>1300200</v>
      </c>
      <c r="H34" s="26">
        <v>2218</v>
      </c>
      <c r="I34">
        <f>$I$31</f>
        <v>155</v>
      </c>
      <c r="J34" s="28">
        <f>H34*I34</f>
        <v>343790</v>
      </c>
      <c r="K34" s="15">
        <f t="shared" si="9"/>
        <v>1643990</v>
      </c>
      <c r="L34" s="15">
        <f t="shared" si="10"/>
        <v>547996.66666666663</v>
      </c>
    </row>
    <row r="35" spans="1:12" x14ac:dyDescent="0.35">
      <c r="B35">
        <v>5016</v>
      </c>
      <c r="C35" s="25" t="s">
        <v>137</v>
      </c>
      <c r="D35" s="40" t="s">
        <v>133</v>
      </c>
      <c r="E35" s="26">
        <v>31</v>
      </c>
      <c r="F35">
        <f>$F$31</f>
        <v>550</v>
      </c>
      <c r="G35" s="28">
        <f>F35*E35</f>
        <v>17050</v>
      </c>
      <c r="H35" s="26">
        <v>0</v>
      </c>
      <c r="I35">
        <f>$I$31</f>
        <v>155</v>
      </c>
      <c r="J35" s="28">
        <f>H35*I35</f>
        <v>0</v>
      </c>
      <c r="K35" s="15">
        <f t="shared" si="9"/>
        <v>17050</v>
      </c>
      <c r="L35" s="15">
        <f t="shared" si="10"/>
        <v>5683.333333333333</v>
      </c>
    </row>
    <row r="36" spans="1:12" x14ac:dyDescent="0.35">
      <c r="B36" s="50">
        <v>12003</v>
      </c>
      <c r="C36" t="s">
        <v>138</v>
      </c>
      <c r="D36" s="40" t="s">
        <v>133</v>
      </c>
      <c r="E36" s="26">
        <v>137</v>
      </c>
      <c r="F36">
        <f t="shared" ref="F36:F37" si="11">$F$31</f>
        <v>550</v>
      </c>
      <c r="G36" s="28">
        <f t="shared" ref="G36:G37" si="12">F36*E36</f>
        <v>75350</v>
      </c>
      <c r="H36" s="26">
        <v>0</v>
      </c>
      <c r="I36">
        <f t="shared" ref="I36:I37" si="13">$I$31</f>
        <v>155</v>
      </c>
      <c r="J36" s="28">
        <f t="shared" ref="J36:J37" si="14">H36*I36</f>
        <v>0</v>
      </c>
      <c r="K36" s="15">
        <f t="shared" si="9"/>
        <v>75350</v>
      </c>
      <c r="L36" s="15">
        <f t="shared" si="10"/>
        <v>25116.666666666668</v>
      </c>
    </row>
    <row r="37" spans="1:12" x14ac:dyDescent="0.35">
      <c r="B37" s="50">
        <v>19037</v>
      </c>
      <c r="C37" t="s">
        <v>139</v>
      </c>
      <c r="D37" s="40" t="s">
        <v>133</v>
      </c>
      <c r="E37" s="26">
        <v>160</v>
      </c>
      <c r="F37">
        <f t="shared" si="11"/>
        <v>550</v>
      </c>
      <c r="G37" s="28">
        <f t="shared" si="12"/>
        <v>88000</v>
      </c>
      <c r="H37" s="26">
        <v>0</v>
      </c>
      <c r="I37">
        <f t="shared" si="13"/>
        <v>155</v>
      </c>
      <c r="J37" s="28">
        <f t="shared" si="14"/>
        <v>0</v>
      </c>
      <c r="K37" s="15">
        <f t="shared" si="9"/>
        <v>88000</v>
      </c>
      <c r="L37" s="15">
        <f t="shared" si="10"/>
        <v>29333.333333333332</v>
      </c>
    </row>
    <row r="38" spans="1:12" ht="15" thickBot="1" x14ac:dyDescent="0.4">
      <c r="B38" s="41" t="s">
        <v>140</v>
      </c>
      <c r="C38" s="41"/>
      <c r="D38" s="42"/>
      <c r="E38" s="43">
        <v>7770</v>
      </c>
      <c r="F38" s="41"/>
      <c r="G38" s="44">
        <f>SUM(G31:G37)</f>
        <v>4273500</v>
      </c>
      <c r="H38" s="43">
        <v>13340</v>
      </c>
      <c r="I38" s="41"/>
      <c r="J38" s="44">
        <f>SUM(J31:J37)</f>
        <v>2067700</v>
      </c>
      <c r="K38" s="44">
        <f>SUM(K31:K37)</f>
        <v>6341200</v>
      </c>
      <c r="L38" s="46">
        <f t="shared" si="10"/>
        <v>2113733.3333333335</v>
      </c>
    </row>
    <row r="40" spans="1:12" x14ac:dyDescent="0.35">
      <c r="F40" s="49"/>
    </row>
    <row r="41" spans="1:12" x14ac:dyDescent="0.35">
      <c r="F41" s="49"/>
    </row>
    <row r="42" spans="1:12" x14ac:dyDescent="0.35">
      <c r="B42" s="51"/>
      <c r="C42" s="52"/>
    </row>
  </sheetData>
  <pageMargins left="0.7" right="0.7" top="0.75" bottom="0.75" header="0.3" footer="0.3"/>
  <pageSetup scale="8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A96F2-C001-4560-B74B-61966C381696}">
  <dimension ref="A1:R53"/>
  <sheetViews>
    <sheetView topLeftCell="B1" workbookViewId="0">
      <pane ySplit="8" topLeftCell="A9" activePane="bottomLeft" state="frozen"/>
      <selection activeCell="B9" sqref="B9:B11"/>
      <selection pane="bottomLeft" activeCell="B1" sqref="B1"/>
    </sheetView>
  </sheetViews>
  <sheetFormatPr defaultRowHeight="14.5" x14ac:dyDescent="0.35"/>
  <cols>
    <col min="1" max="1" width="9.1796875" hidden="1" customWidth="1"/>
    <col min="3" max="3" width="36.54296875" customWidth="1"/>
    <col min="4" max="4" width="15.81640625" customWidth="1"/>
    <col min="5" max="5" width="9.7265625" style="26" bestFit="1" customWidth="1"/>
    <col min="6" max="6" width="9.7265625" bestFit="1" customWidth="1"/>
    <col min="7" max="7" width="9.453125" bestFit="1" customWidth="1"/>
    <col min="8" max="8" width="10.54296875" bestFit="1" customWidth="1"/>
    <col min="9" max="9" width="13.54296875" customWidth="1"/>
    <col min="10" max="10" width="4.453125" customWidth="1"/>
    <col min="11" max="11" width="10" bestFit="1" customWidth="1"/>
    <col min="12" max="12" width="9.7265625" bestFit="1" customWidth="1"/>
    <col min="13" max="13" width="8.54296875" customWidth="1"/>
    <col min="15" max="15" width="14.453125" bestFit="1" customWidth="1"/>
    <col min="16" max="16" width="16.453125" bestFit="1" customWidth="1"/>
    <col min="17" max="17" width="14.26953125" bestFit="1" customWidth="1"/>
    <col min="18" max="18" width="8.26953125" customWidth="1"/>
  </cols>
  <sheetData>
    <row r="1" spans="1:18" x14ac:dyDescent="0.35">
      <c r="A1" s="1" t="s">
        <v>0</v>
      </c>
      <c r="B1" s="1" t="s">
        <v>0</v>
      </c>
      <c r="D1" s="26"/>
      <c r="E1"/>
    </row>
    <row r="2" spans="1:18" x14ac:dyDescent="0.35">
      <c r="A2" s="1" t="s">
        <v>141</v>
      </c>
      <c r="B2" s="1" t="s">
        <v>141</v>
      </c>
      <c r="D2" s="26"/>
      <c r="E2"/>
    </row>
    <row r="3" spans="1:18" x14ac:dyDescent="0.35">
      <c r="D3" s="26"/>
      <c r="E3"/>
    </row>
    <row r="4" spans="1:18" x14ac:dyDescent="0.35">
      <c r="B4" s="1" t="s">
        <v>6</v>
      </c>
      <c r="E4" s="53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18" x14ac:dyDescent="0.35">
      <c r="B5" s="1"/>
      <c r="E5" s="53">
        <v>142224</v>
      </c>
      <c r="F5" s="54"/>
      <c r="G5" s="55">
        <f>AVERAGE(G9:G38)</f>
        <v>1.4713331039589097</v>
      </c>
      <c r="H5" s="54"/>
      <c r="I5" s="54"/>
      <c r="J5" s="54"/>
      <c r="K5" s="54"/>
      <c r="L5" s="54"/>
      <c r="M5" s="55">
        <f>AVERAGE(M9:M38)</f>
        <v>0.26722414767103131</v>
      </c>
      <c r="N5" s="54"/>
      <c r="O5" s="54"/>
      <c r="P5" s="56">
        <f>P7*4</f>
        <v>1659043801.8759997</v>
      </c>
      <c r="Q5" s="54"/>
      <c r="R5" s="54"/>
    </row>
    <row r="6" spans="1:18" x14ac:dyDescent="0.35">
      <c r="B6" s="1" t="s">
        <v>7</v>
      </c>
      <c r="E6" s="53">
        <v>35556</v>
      </c>
      <c r="F6" s="53">
        <v>57348.45459999999</v>
      </c>
      <c r="G6" s="54">
        <f>F6/E6</f>
        <v>1.6129051243109458</v>
      </c>
      <c r="H6" s="54"/>
      <c r="I6" s="53">
        <f>SUM(I9:I38)</f>
        <v>87503363.25</v>
      </c>
      <c r="J6" s="53"/>
      <c r="K6" s="53">
        <v>2008556</v>
      </c>
      <c r="L6" s="53">
        <v>488990.65580000012</v>
      </c>
      <c r="M6" s="54">
        <f>L6/K6</f>
        <v>0.24345383240497159</v>
      </c>
      <c r="N6" s="54"/>
      <c r="O6" s="53">
        <f>SUM(O9:O53)</f>
        <v>271389813.96899998</v>
      </c>
      <c r="P6" s="54"/>
      <c r="Q6" s="54"/>
      <c r="R6" s="53"/>
    </row>
    <row r="7" spans="1:18" x14ac:dyDescent="0.35">
      <c r="E7" s="57" t="s">
        <v>142</v>
      </c>
      <c r="F7" s="57"/>
      <c r="G7" s="57"/>
      <c r="H7" s="57"/>
      <c r="I7" s="57"/>
      <c r="J7" s="58"/>
      <c r="K7" s="57" t="s">
        <v>143</v>
      </c>
      <c r="L7" s="57"/>
      <c r="M7" s="57"/>
      <c r="N7" s="57"/>
      <c r="O7" s="57"/>
      <c r="P7" s="59">
        <f>SUM(P9:P53)</f>
        <v>414760950.46899992</v>
      </c>
      <c r="Q7" s="59">
        <f>SUM(Q9:Q53)</f>
        <v>138253650.15633333</v>
      </c>
      <c r="R7" s="58"/>
    </row>
    <row r="8" spans="1:18" ht="29" x14ac:dyDescent="0.35">
      <c r="B8" s="18" t="s">
        <v>8</v>
      </c>
      <c r="C8" s="18" t="s">
        <v>9</v>
      </c>
      <c r="D8" s="18" t="s">
        <v>144</v>
      </c>
      <c r="E8" s="19" t="s">
        <v>145</v>
      </c>
      <c r="F8" s="18" t="s">
        <v>146</v>
      </c>
      <c r="G8" s="18" t="s">
        <v>147</v>
      </c>
      <c r="H8" s="18" t="s">
        <v>148</v>
      </c>
      <c r="I8" s="18" t="s">
        <v>149</v>
      </c>
      <c r="J8" s="60"/>
      <c r="K8" s="18" t="s">
        <v>150</v>
      </c>
      <c r="L8" s="18" t="s">
        <v>146</v>
      </c>
      <c r="M8" s="18" t="s">
        <v>147</v>
      </c>
      <c r="N8" s="18" t="s">
        <v>148</v>
      </c>
      <c r="O8" s="18" t="s">
        <v>149</v>
      </c>
      <c r="P8" s="18" t="s">
        <v>151</v>
      </c>
      <c r="Q8" s="18" t="s">
        <v>18</v>
      </c>
      <c r="R8" s="60"/>
    </row>
    <row r="9" spans="1:18" x14ac:dyDescent="0.35">
      <c r="A9">
        <v>140208</v>
      </c>
      <c r="B9" s="24">
        <v>1003</v>
      </c>
      <c r="C9" s="25" t="s">
        <v>152</v>
      </c>
      <c r="D9" t="s">
        <v>153</v>
      </c>
      <c r="E9" s="26">
        <v>74</v>
      </c>
      <c r="F9" s="61">
        <v>156.86609999999999</v>
      </c>
      <c r="G9" s="61">
        <f t="shared" ref="G9:G53" si="0">IFERROR(F9/E9,0)</f>
        <v>2.119812162162162</v>
      </c>
      <c r="H9" s="16">
        <v>2500</v>
      </c>
      <c r="I9" s="28">
        <f t="shared" ref="I9:I53" si="1">E9*G9*H9</f>
        <v>392165.25</v>
      </c>
      <c r="J9" s="28"/>
      <c r="K9" s="26">
        <v>15327</v>
      </c>
      <c r="L9" s="61">
        <v>3245.0129000000011</v>
      </c>
      <c r="M9" s="61">
        <f t="shared" ref="M9:M53" si="2">IFERROR(L9/K9,0)</f>
        <v>0.21171872512559542</v>
      </c>
      <c r="N9" s="62">
        <v>555</v>
      </c>
      <c r="O9" s="15">
        <f t="shared" ref="O9:O53" si="3">K9*M9*N9</f>
        <v>1800982.1595000005</v>
      </c>
      <c r="P9" s="15">
        <f t="shared" ref="P9:P53" si="4">O9+I9</f>
        <v>2193147.4095000005</v>
      </c>
      <c r="Q9" s="15">
        <f>P9/3</f>
        <v>731049.13650000014</v>
      </c>
      <c r="R9" s="28"/>
    </row>
    <row r="10" spans="1:18" x14ac:dyDescent="0.35">
      <c r="B10" s="24">
        <v>1007</v>
      </c>
      <c r="C10" s="25" t="s">
        <v>154</v>
      </c>
      <c r="D10" t="s">
        <v>153</v>
      </c>
      <c r="E10" s="26">
        <v>661</v>
      </c>
      <c r="F10" s="61">
        <v>683.39140000000009</v>
      </c>
      <c r="G10" s="61">
        <f t="shared" si="0"/>
        <v>1.0338750378214827</v>
      </c>
      <c r="H10" s="16">
        <v>2500</v>
      </c>
      <c r="I10" s="28">
        <f t="shared" si="1"/>
        <v>1708478.5000000002</v>
      </c>
      <c r="J10" s="28"/>
      <c r="K10" s="26">
        <v>32876</v>
      </c>
      <c r="L10" s="61">
        <v>10739.9167</v>
      </c>
      <c r="M10" s="61">
        <f t="shared" si="2"/>
        <v>0.32667954434846086</v>
      </c>
      <c r="N10" s="62">
        <v>555</v>
      </c>
      <c r="O10" s="15">
        <f t="shared" si="3"/>
        <v>5960653.7685000002</v>
      </c>
      <c r="P10" s="15">
        <f t="shared" si="4"/>
        <v>7669132.2685000002</v>
      </c>
      <c r="Q10" s="15">
        <f t="shared" ref="Q10:Q53" si="5">P10/3</f>
        <v>2556377.4228333333</v>
      </c>
      <c r="R10" s="28"/>
    </row>
    <row r="11" spans="1:18" x14ac:dyDescent="0.35">
      <c r="A11">
        <v>140048</v>
      </c>
      <c r="B11" s="24">
        <v>2002</v>
      </c>
      <c r="C11" s="25" t="s">
        <v>155</v>
      </c>
      <c r="D11" t="s">
        <v>153</v>
      </c>
      <c r="E11" s="26">
        <v>349</v>
      </c>
      <c r="F11" s="61">
        <v>421.87010000000004</v>
      </c>
      <c r="G11" s="61">
        <f t="shared" si="0"/>
        <v>1.208796848137536</v>
      </c>
      <c r="H11" s="16">
        <v>2500</v>
      </c>
      <c r="I11" s="28">
        <f t="shared" si="1"/>
        <v>1054675.25</v>
      </c>
      <c r="J11" s="28"/>
      <c r="K11" s="26">
        <v>11710</v>
      </c>
      <c r="L11" s="61">
        <v>3349.8099000000002</v>
      </c>
      <c r="M11" s="61">
        <f t="shared" si="2"/>
        <v>0.28606403928266438</v>
      </c>
      <c r="N11" s="62">
        <v>555</v>
      </c>
      <c r="O11" s="15">
        <f t="shared" si="3"/>
        <v>1859144.4944999998</v>
      </c>
      <c r="P11" s="15">
        <f t="shared" si="4"/>
        <v>2913819.7445</v>
      </c>
      <c r="Q11" s="15">
        <f t="shared" si="5"/>
        <v>971273.24816666672</v>
      </c>
      <c r="R11" s="28"/>
    </row>
    <row r="12" spans="1:18" x14ac:dyDescent="0.35">
      <c r="A12">
        <v>143300</v>
      </c>
      <c r="B12" s="24">
        <v>2006</v>
      </c>
      <c r="C12" s="25" t="s">
        <v>156</v>
      </c>
      <c r="D12" t="s">
        <v>153</v>
      </c>
      <c r="E12" s="26">
        <v>802</v>
      </c>
      <c r="F12" s="61">
        <v>869.81050000000039</v>
      </c>
      <c r="G12" s="61">
        <f t="shared" si="0"/>
        <v>1.0845517456359106</v>
      </c>
      <c r="H12" s="16">
        <v>2500</v>
      </c>
      <c r="I12" s="28">
        <f t="shared" si="1"/>
        <v>2174526.2500000005</v>
      </c>
      <c r="J12" s="28"/>
      <c r="K12" s="26">
        <v>27005</v>
      </c>
      <c r="L12" s="61">
        <v>7251.4722000000002</v>
      </c>
      <c r="M12" s="61">
        <f t="shared" si="2"/>
        <v>0.26852331790409184</v>
      </c>
      <c r="N12" s="62">
        <v>555</v>
      </c>
      <c r="O12" s="15">
        <f t="shared" si="3"/>
        <v>4024567.071</v>
      </c>
      <c r="P12" s="15">
        <f t="shared" si="4"/>
        <v>6199093.3210000005</v>
      </c>
      <c r="Q12" s="15">
        <f t="shared" si="5"/>
        <v>2066364.4403333336</v>
      </c>
      <c r="R12" s="28"/>
    </row>
    <row r="13" spans="1:18" x14ac:dyDescent="0.35">
      <c r="A13">
        <v>140091</v>
      </c>
      <c r="B13" s="24">
        <v>2015</v>
      </c>
      <c r="C13" s="25" t="s">
        <v>48</v>
      </c>
      <c r="D13" t="s">
        <v>153</v>
      </c>
      <c r="E13" s="26">
        <v>719</v>
      </c>
      <c r="F13" s="61">
        <v>980.38029999999992</v>
      </c>
      <c r="G13" s="61">
        <f t="shared" si="0"/>
        <v>1.3635331015299026</v>
      </c>
      <c r="H13" s="16">
        <v>2500</v>
      </c>
      <c r="I13" s="28">
        <f t="shared" si="1"/>
        <v>2450950.75</v>
      </c>
      <c r="J13" s="28"/>
      <c r="K13" s="26">
        <v>33647</v>
      </c>
      <c r="L13" s="61">
        <v>8014.9701000000005</v>
      </c>
      <c r="M13" s="61">
        <f t="shared" si="2"/>
        <v>0.23820756976847862</v>
      </c>
      <c r="N13" s="62">
        <v>555</v>
      </c>
      <c r="O13" s="15">
        <f t="shared" si="3"/>
        <v>4448308.4055000003</v>
      </c>
      <c r="P13" s="15">
        <f t="shared" si="4"/>
        <v>6899259.1555000003</v>
      </c>
      <c r="Q13" s="15">
        <f t="shared" si="5"/>
        <v>2299753.0518333334</v>
      </c>
      <c r="R13" s="28"/>
    </row>
    <row r="14" spans="1:18" x14ac:dyDescent="0.35">
      <c r="B14" s="24">
        <v>3002</v>
      </c>
      <c r="C14" s="25" t="s">
        <v>157</v>
      </c>
      <c r="D14" t="s">
        <v>153</v>
      </c>
      <c r="E14" s="26">
        <v>79</v>
      </c>
      <c r="F14" s="61">
        <v>61.208000000000006</v>
      </c>
      <c r="G14" s="61">
        <f t="shared" si="0"/>
        <v>0.7747848101265824</v>
      </c>
      <c r="H14" s="16">
        <v>2500</v>
      </c>
      <c r="I14" s="28">
        <f t="shared" si="1"/>
        <v>153020.00000000003</v>
      </c>
      <c r="J14" s="28"/>
      <c r="K14" s="26">
        <v>13837</v>
      </c>
      <c r="L14" s="61">
        <v>2299.1347999999998</v>
      </c>
      <c r="M14" s="61">
        <f t="shared" si="2"/>
        <v>0.16615847365758471</v>
      </c>
      <c r="N14" s="62">
        <v>555</v>
      </c>
      <c r="O14" s="15">
        <f t="shared" si="3"/>
        <v>1276019.8139999998</v>
      </c>
      <c r="P14" s="15">
        <f t="shared" si="4"/>
        <v>1429039.8139999998</v>
      </c>
      <c r="Q14" s="15">
        <f t="shared" si="5"/>
        <v>476346.60466666659</v>
      </c>
      <c r="R14" s="28"/>
    </row>
    <row r="15" spans="1:18" x14ac:dyDescent="0.35">
      <c r="B15" s="24">
        <v>3005</v>
      </c>
      <c r="C15" s="25" t="s">
        <v>158</v>
      </c>
      <c r="D15" t="s">
        <v>153</v>
      </c>
      <c r="E15" s="26">
        <v>1050</v>
      </c>
      <c r="F15" s="61">
        <v>904.82700000000011</v>
      </c>
      <c r="G15" s="61">
        <f t="shared" si="0"/>
        <v>0.86174000000000006</v>
      </c>
      <c r="H15" s="16">
        <v>2500</v>
      </c>
      <c r="I15" s="28">
        <f t="shared" si="1"/>
        <v>2262067.5000000005</v>
      </c>
      <c r="J15" s="28"/>
      <c r="K15" s="26">
        <v>22820</v>
      </c>
      <c r="L15" s="61">
        <v>10540.310100000001</v>
      </c>
      <c r="M15" s="61">
        <f t="shared" si="2"/>
        <v>0.46188913672217358</v>
      </c>
      <c r="N15" s="62">
        <v>555</v>
      </c>
      <c r="O15" s="15">
        <f t="shared" si="3"/>
        <v>5849872.1055000005</v>
      </c>
      <c r="P15" s="15">
        <f t="shared" si="4"/>
        <v>8111939.6055000015</v>
      </c>
      <c r="Q15" s="15">
        <f t="shared" si="5"/>
        <v>2703979.8685000003</v>
      </c>
      <c r="R15" s="28"/>
    </row>
    <row r="16" spans="1:18" x14ac:dyDescent="0.35">
      <c r="A16">
        <v>140184</v>
      </c>
      <c r="B16" s="24">
        <v>3023</v>
      </c>
      <c r="C16" s="25" t="s">
        <v>159</v>
      </c>
      <c r="D16" t="s">
        <v>153</v>
      </c>
      <c r="E16" s="26">
        <v>3035</v>
      </c>
      <c r="F16" s="61">
        <v>6342.7886000000026</v>
      </c>
      <c r="G16" s="61">
        <f t="shared" si="0"/>
        <v>2.0898809225700172</v>
      </c>
      <c r="H16" s="16">
        <v>2500</v>
      </c>
      <c r="I16" s="28">
        <f t="shared" si="1"/>
        <v>15856971.500000006</v>
      </c>
      <c r="J16" s="28"/>
      <c r="K16" s="26">
        <v>119858</v>
      </c>
      <c r="L16" s="61">
        <v>35575.374599999996</v>
      </c>
      <c r="M16" s="61">
        <f t="shared" si="2"/>
        <v>0.2968126833419546</v>
      </c>
      <c r="N16" s="62">
        <v>555</v>
      </c>
      <c r="O16" s="15">
        <f t="shared" si="3"/>
        <v>19744332.902999997</v>
      </c>
      <c r="P16" s="15">
        <f t="shared" si="4"/>
        <v>35601304.403000005</v>
      </c>
      <c r="Q16" s="15">
        <f t="shared" si="5"/>
        <v>11867101.467666669</v>
      </c>
      <c r="R16" s="28"/>
    </row>
    <row r="17" spans="1:18" x14ac:dyDescent="0.35">
      <c r="A17">
        <v>140053</v>
      </c>
      <c r="B17" s="24">
        <v>3025</v>
      </c>
      <c r="C17" s="25" t="s">
        <v>160</v>
      </c>
      <c r="D17" t="s">
        <v>153</v>
      </c>
      <c r="E17" s="26">
        <v>1319</v>
      </c>
      <c r="F17" s="61">
        <v>3410.5394000000001</v>
      </c>
      <c r="G17" s="61">
        <f t="shared" si="0"/>
        <v>2.5857008339651251</v>
      </c>
      <c r="H17" s="16">
        <v>2500</v>
      </c>
      <c r="I17" s="28">
        <f t="shared" si="1"/>
        <v>8526348.5</v>
      </c>
      <c r="J17" s="28"/>
      <c r="K17" s="26">
        <v>114353</v>
      </c>
      <c r="L17" s="61">
        <v>36352.294200000004</v>
      </c>
      <c r="M17" s="61">
        <f t="shared" si="2"/>
        <v>0.31789541332540472</v>
      </c>
      <c r="N17" s="62">
        <v>555</v>
      </c>
      <c r="O17" s="15">
        <f t="shared" si="3"/>
        <v>20175523.281000003</v>
      </c>
      <c r="P17" s="15">
        <f t="shared" si="4"/>
        <v>28701871.781000003</v>
      </c>
      <c r="Q17" s="15">
        <f t="shared" si="5"/>
        <v>9567290.5936666671</v>
      </c>
      <c r="R17" s="28"/>
    </row>
    <row r="18" spans="1:18" x14ac:dyDescent="0.35">
      <c r="A18">
        <v>140054</v>
      </c>
      <c r="B18" s="24">
        <v>3048</v>
      </c>
      <c r="C18" s="25" t="s">
        <v>161</v>
      </c>
      <c r="D18" t="s">
        <v>153</v>
      </c>
      <c r="E18" s="26">
        <v>2193</v>
      </c>
      <c r="F18" s="61">
        <v>4536.9323000000004</v>
      </c>
      <c r="G18" s="61">
        <f t="shared" si="0"/>
        <v>2.0688245782033747</v>
      </c>
      <c r="H18" s="16">
        <v>2500</v>
      </c>
      <c r="I18" s="28">
        <f t="shared" si="1"/>
        <v>11342330.750000002</v>
      </c>
      <c r="J18" s="28"/>
      <c r="K18" s="26">
        <v>91249</v>
      </c>
      <c r="L18" s="61">
        <v>26822.905799999997</v>
      </c>
      <c r="M18" s="61">
        <f t="shared" si="2"/>
        <v>0.29395287400409864</v>
      </c>
      <c r="N18" s="62">
        <v>555</v>
      </c>
      <c r="O18" s="15">
        <f t="shared" si="3"/>
        <v>14886712.718999999</v>
      </c>
      <c r="P18" s="15">
        <f t="shared" si="4"/>
        <v>26229043.469000001</v>
      </c>
      <c r="Q18" s="15">
        <f t="shared" si="5"/>
        <v>8743014.4896666668</v>
      </c>
      <c r="R18" s="28"/>
    </row>
    <row r="19" spans="1:18" x14ac:dyDescent="0.35">
      <c r="A19">
        <v>140164</v>
      </c>
      <c r="B19" s="24">
        <v>3055</v>
      </c>
      <c r="C19" s="25" t="s">
        <v>162</v>
      </c>
      <c r="D19" t="s">
        <v>153</v>
      </c>
      <c r="E19" s="26">
        <v>540</v>
      </c>
      <c r="F19" s="61">
        <v>735.26559999999995</v>
      </c>
      <c r="G19" s="61">
        <f t="shared" si="0"/>
        <v>1.3616029629629629</v>
      </c>
      <c r="H19" s="16">
        <v>2500</v>
      </c>
      <c r="I19" s="28">
        <f t="shared" si="1"/>
        <v>1838163.9999999998</v>
      </c>
      <c r="J19" s="28"/>
      <c r="K19" s="26">
        <v>20655</v>
      </c>
      <c r="L19" s="61">
        <v>4933.0852999999997</v>
      </c>
      <c r="M19" s="61">
        <f t="shared" si="2"/>
        <v>0.23883250060518033</v>
      </c>
      <c r="N19" s="62">
        <v>555</v>
      </c>
      <c r="O19" s="15">
        <f t="shared" si="3"/>
        <v>2737862.3414999996</v>
      </c>
      <c r="P19" s="15">
        <f t="shared" si="4"/>
        <v>4576026.3414999992</v>
      </c>
      <c r="Q19" s="15">
        <f t="shared" si="5"/>
        <v>1525342.1138333331</v>
      </c>
      <c r="R19" s="28"/>
    </row>
    <row r="20" spans="1:18" x14ac:dyDescent="0.35">
      <c r="A20">
        <v>140281</v>
      </c>
      <c r="B20" s="24">
        <v>3067</v>
      </c>
      <c r="C20" s="25" t="s">
        <v>163</v>
      </c>
      <c r="D20" t="s">
        <v>153</v>
      </c>
      <c r="E20" s="26">
        <v>177</v>
      </c>
      <c r="F20" s="61">
        <v>411.14659999999998</v>
      </c>
      <c r="G20" s="61">
        <f t="shared" si="0"/>
        <v>2.3228621468926551</v>
      </c>
      <c r="H20" s="16">
        <v>2500</v>
      </c>
      <c r="I20" s="28">
        <f t="shared" si="1"/>
        <v>1027866.5</v>
      </c>
      <c r="J20" s="28"/>
      <c r="K20" s="26">
        <v>7304</v>
      </c>
      <c r="L20" s="61">
        <v>2104.6690000000003</v>
      </c>
      <c r="M20" s="61">
        <f t="shared" si="2"/>
        <v>0.28815292990142394</v>
      </c>
      <c r="N20" s="62">
        <v>555</v>
      </c>
      <c r="O20" s="15">
        <f t="shared" si="3"/>
        <v>1168091.2950000002</v>
      </c>
      <c r="P20" s="15">
        <f t="shared" si="4"/>
        <v>2195957.7949999999</v>
      </c>
      <c r="Q20" s="15">
        <f t="shared" si="5"/>
        <v>731985.93166666664</v>
      </c>
      <c r="R20" s="28"/>
    </row>
    <row r="21" spans="1:18" x14ac:dyDescent="0.35">
      <c r="A21">
        <v>140067</v>
      </c>
      <c r="B21" s="24">
        <v>3073</v>
      </c>
      <c r="C21" s="25" t="s">
        <v>164</v>
      </c>
      <c r="D21" t="s">
        <v>153</v>
      </c>
      <c r="E21" s="26">
        <v>611</v>
      </c>
      <c r="F21" s="61">
        <v>920.57470000000001</v>
      </c>
      <c r="G21" s="61">
        <f t="shared" si="0"/>
        <v>1.5066689034369884</v>
      </c>
      <c r="H21" s="16">
        <v>2500</v>
      </c>
      <c r="I21" s="28">
        <f t="shared" si="1"/>
        <v>2301436.7499999995</v>
      </c>
      <c r="J21" s="28"/>
      <c r="K21" s="26">
        <v>35514</v>
      </c>
      <c r="L21" s="61">
        <v>14130.006899999991</v>
      </c>
      <c r="M21" s="61">
        <f t="shared" si="2"/>
        <v>0.39787145632708204</v>
      </c>
      <c r="N21" s="62">
        <v>555</v>
      </c>
      <c r="O21" s="15">
        <f t="shared" si="3"/>
        <v>7842153.8294999953</v>
      </c>
      <c r="P21" s="15">
        <f t="shared" si="4"/>
        <v>10143590.579499995</v>
      </c>
      <c r="Q21" s="15">
        <f t="shared" si="5"/>
        <v>3381196.8598333318</v>
      </c>
      <c r="R21" s="28"/>
    </row>
    <row r="22" spans="1:18" x14ac:dyDescent="0.35">
      <c r="A22">
        <v>140161</v>
      </c>
      <c r="B22" s="24">
        <v>3122</v>
      </c>
      <c r="C22" s="25" t="s">
        <v>165</v>
      </c>
      <c r="D22" t="s">
        <v>153</v>
      </c>
      <c r="E22" s="26">
        <v>2257</v>
      </c>
      <c r="F22" s="61">
        <v>4122.2918</v>
      </c>
      <c r="G22" s="61">
        <f t="shared" si="0"/>
        <v>1.8264474080638016</v>
      </c>
      <c r="H22" s="16">
        <v>2500</v>
      </c>
      <c r="I22" s="28">
        <f t="shared" si="1"/>
        <v>10305729.5</v>
      </c>
      <c r="J22" s="28"/>
      <c r="K22" s="26">
        <v>91521</v>
      </c>
      <c r="L22" s="61">
        <v>15711.0075</v>
      </c>
      <c r="M22" s="61">
        <f t="shared" si="2"/>
        <v>0.17166560133739797</v>
      </c>
      <c r="N22" s="62">
        <v>555</v>
      </c>
      <c r="O22" s="15">
        <f t="shared" si="3"/>
        <v>8719609.1624999996</v>
      </c>
      <c r="P22" s="15">
        <f t="shared" si="4"/>
        <v>19025338.662500001</v>
      </c>
      <c r="Q22" s="15">
        <f t="shared" si="5"/>
        <v>6341779.5541666672</v>
      </c>
      <c r="R22" s="28"/>
    </row>
    <row r="23" spans="1:18" x14ac:dyDescent="0.35">
      <c r="A23">
        <v>140052</v>
      </c>
      <c r="B23" s="24">
        <v>4001</v>
      </c>
      <c r="C23" s="25" t="s">
        <v>166</v>
      </c>
      <c r="D23" t="s">
        <v>153</v>
      </c>
      <c r="E23" s="26">
        <v>129</v>
      </c>
      <c r="F23" s="61">
        <v>149.7407</v>
      </c>
      <c r="G23" s="61">
        <f t="shared" si="0"/>
        <v>1.1607806201550388</v>
      </c>
      <c r="H23" s="16">
        <v>2500</v>
      </c>
      <c r="I23" s="28">
        <f t="shared" si="1"/>
        <v>374351.75</v>
      </c>
      <c r="J23" s="28"/>
      <c r="K23" s="26">
        <v>14005</v>
      </c>
      <c r="L23" s="61">
        <v>2656.1398999999997</v>
      </c>
      <c r="M23" s="61">
        <f t="shared" si="2"/>
        <v>0.1896565440913959</v>
      </c>
      <c r="N23" s="62">
        <v>555</v>
      </c>
      <c r="O23" s="15">
        <f t="shared" si="3"/>
        <v>1474157.6444999997</v>
      </c>
      <c r="P23" s="15">
        <f t="shared" si="4"/>
        <v>1848509.3944999997</v>
      </c>
      <c r="Q23" s="15">
        <f t="shared" si="5"/>
        <v>616169.79816666653</v>
      </c>
      <c r="R23" s="28"/>
    </row>
    <row r="24" spans="1:18" x14ac:dyDescent="0.35">
      <c r="A24">
        <v>140080</v>
      </c>
      <c r="B24" s="24">
        <v>4004</v>
      </c>
      <c r="C24" s="25" t="s">
        <v>167</v>
      </c>
      <c r="D24" t="s">
        <v>153</v>
      </c>
      <c r="E24" s="26">
        <v>306</v>
      </c>
      <c r="F24" s="61">
        <v>443.89500000000004</v>
      </c>
      <c r="G24" s="61">
        <f t="shared" si="0"/>
        <v>1.4506372549019608</v>
      </c>
      <c r="H24" s="16">
        <v>2500</v>
      </c>
      <c r="I24" s="28">
        <f t="shared" si="1"/>
        <v>1109737.5</v>
      </c>
      <c r="J24" s="28"/>
      <c r="K24" s="26">
        <v>27237</v>
      </c>
      <c r="L24" s="61">
        <v>8212.2374</v>
      </c>
      <c r="M24" s="61">
        <f t="shared" si="2"/>
        <v>0.30151034989169145</v>
      </c>
      <c r="N24" s="62">
        <v>555</v>
      </c>
      <c r="O24" s="15">
        <f t="shared" si="3"/>
        <v>4557791.7570000002</v>
      </c>
      <c r="P24" s="15">
        <f t="shared" si="4"/>
        <v>5667529.2570000002</v>
      </c>
      <c r="Q24" s="15">
        <f t="shared" si="5"/>
        <v>1889176.419</v>
      </c>
      <c r="R24" s="28"/>
    </row>
    <row r="25" spans="1:18" x14ac:dyDescent="0.35">
      <c r="A25">
        <v>140155</v>
      </c>
      <c r="B25" s="24">
        <v>5008</v>
      </c>
      <c r="C25" s="25" t="s">
        <v>168</v>
      </c>
      <c r="D25" t="s">
        <v>153</v>
      </c>
      <c r="E25" s="26">
        <v>618</v>
      </c>
      <c r="F25" s="61">
        <v>625.13</v>
      </c>
      <c r="G25" s="61">
        <f t="shared" si="0"/>
        <v>1.0115372168284789</v>
      </c>
      <c r="H25" s="16">
        <v>2500</v>
      </c>
      <c r="I25" s="28">
        <f t="shared" si="1"/>
        <v>1562824.9999999998</v>
      </c>
      <c r="J25" s="28"/>
      <c r="K25" s="26">
        <v>48968</v>
      </c>
      <c r="L25" s="61">
        <v>9186.4278999999988</v>
      </c>
      <c r="M25" s="61">
        <f t="shared" si="2"/>
        <v>0.18760063510864236</v>
      </c>
      <c r="N25" s="62">
        <v>555</v>
      </c>
      <c r="O25" s="15">
        <f t="shared" si="3"/>
        <v>5098467.4844999993</v>
      </c>
      <c r="P25" s="15">
        <f t="shared" si="4"/>
        <v>6661292.4844999993</v>
      </c>
      <c r="Q25" s="15">
        <f t="shared" si="5"/>
        <v>2220430.8281666664</v>
      </c>
      <c r="R25" s="28"/>
    </row>
    <row r="26" spans="1:18" x14ac:dyDescent="0.35">
      <c r="A26">
        <v>140093</v>
      </c>
      <c r="B26" s="24">
        <v>5011</v>
      </c>
      <c r="C26" s="25" t="s">
        <v>169</v>
      </c>
      <c r="D26" t="s">
        <v>153</v>
      </c>
      <c r="E26" s="26">
        <v>976</v>
      </c>
      <c r="F26" s="61">
        <v>1468.8580999999999</v>
      </c>
      <c r="G26" s="61">
        <f t="shared" si="0"/>
        <v>1.5049775614754097</v>
      </c>
      <c r="H26" s="16">
        <v>2500</v>
      </c>
      <c r="I26" s="28">
        <f t="shared" si="1"/>
        <v>3672145.25</v>
      </c>
      <c r="J26" s="28"/>
      <c r="K26" s="26">
        <v>42660</v>
      </c>
      <c r="L26" s="61">
        <v>15405.5455</v>
      </c>
      <c r="M26" s="61">
        <f t="shared" si="2"/>
        <v>0.36112389826535396</v>
      </c>
      <c r="N26" s="62">
        <v>555</v>
      </c>
      <c r="O26" s="15">
        <f t="shared" si="3"/>
        <v>8550077.7524999995</v>
      </c>
      <c r="P26" s="15">
        <f t="shared" si="4"/>
        <v>12222223.002499999</v>
      </c>
      <c r="Q26" s="15">
        <f t="shared" si="5"/>
        <v>4074074.3341666665</v>
      </c>
      <c r="R26" s="28"/>
    </row>
    <row r="27" spans="1:18" x14ac:dyDescent="0.35">
      <c r="B27" s="24">
        <v>5012</v>
      </c>
      <c r="C27" s="25" t="s">
        <v>170</v>
      </c>
      <c r="D27" t="s">
        <v>153</v>
      </c>
      <c r="E27" s="26">
        <v>330</v>
      </c>
      <c r="F27" s="61">
        <v>649.03830000000005</v>
      </c>
      <c r="G27" s="61">
        <f t="shared" si="0"/>
        <v>1.9667827272727274</v>
      </c>
      <c r="H27" s="16">
        <v>2500</v>
      </c>
      <c r="I27" s="28">
        <f t="shared" si="1"/>
        <v>1622595.7500000002</v>
      </c>
      <c r="J27" s="28"/>
      <c r="K27" s="26">
        <v>18259</v>
      </c>
      <c r="L27" s="61">
        <v>5329.7218999999986</v>
      </c>
      <c r="M27" s="61">
        <f t="shared" si="2"/>
        <v>0.29189560764554456</v>
      </c>
      <c r="N27" s="62">
        <v>555</v>
      </c>
      <c r="O27" s="15">
        <f t="shared" si="3"/>
        <v>2957995.6544999992</v>
      </c>
      <c r="P27" s="15">
        <f t="shared" si="4"/>
        <v>4580591.4044999992</v>
      </c>
      <c r="Q27" s="15">
        <f t="shared" si="5"/>
        <v>1526863.8014999998</v>
      </c>
      <c r="R27" s="28"/>
    </row>
    <row r="28" spans="1:18" x14ac:dyDescent="0.35">
      <c r="A28">
        <v>140186</v>
      </c>
      <c r="B28" s="24">
        <v>7002</v>
      </c>
      <c r="C28" s="25" t="s">
        <v>171</v>
      </c>
      <c r="D28" t="s">
        <v>153</v>
      </c>
      <c r="E28" s="26">
        <v>303</v>
      </c>
      <c r="F28" s="61">
        <v>292.27609999999999</v>
      </c>
      <c r="G28" s="61">
        <f t="shared" si="0"/>
        <v>0.96460759075907587</v>
      </c>
      <c r="H28" s="16">
        <v>2500</v>
      </c>
      <c r="I28" s="28">
        <f t="shared" si="1"/>
        <v>730690.25</v>
      </c>
      <c r="J28" s="28"/>
      <c r="K28" s="26">
        <v>22135</v>
      </c>
      <c r="L28" s="61">
        <v>3559.8334999999997</v>
      </c>
      <c r="M28" s="61">
        <f t="shared" si="2"/>
        <v>0.16082374068217753</v>
      </c>
      <c r="N28" s="62">
        <v>555</v>
      </c>
      <c r="O28" s="15">
        <f t="shared" si="3"/>
        <v>1975707.5924999998</v>
      </c>
      <c r="P28" s="15">
        <f t="shared" si="4"/>
        <v>2706397.8424999998</v>
      </c>
      <c r="Q28" s="15">
        <f t="shared" si="5"/>
        <v>902132.61416666664</v>
      </c>
      <c r="R28" s="28"/>
    </row>
    <row r="29" spans="1:18" x14ac:dyDescent="0.35">
      <c r="A29">
        <v>140119</v>
      </c>
      <c r="B29" s="24">
        <v>8006</v>
      </c>
      <c r="C29" s="25" t="s">
        <v>172</v>
      </c>
      <c r="D29" t="s">
        <v>153</v>
      </c>
      <c r="E29" s="26">
        <v>775</v>
      </c>
      <c r="F29" s="61">
        <v>984.48550000000023</v>
      </c>
      <c r="G29" s="61">
        <f t="shared" si="0"/>
        <v>1.2703038709677423</v>
      </c>
      <c r="H29" s="16">
        <v>2500</v>
      </c>
      <c r="I29" s="28">
        <f t="shared" si="1"/>
        <v>2461213.7500000009</v>
      </c>
      <c r="J29" s="28"/>
      <c r="K29" s="26">
        <v>70323</v>
      </c>
      <c r="L29" s="61">
        <v>14710.968800000002</v>
      </c>
      <c r="M29" s="61">
        <f t="shared" si="2"/>
        <v>0.20919142812451122</v>
      </c>
      <c r="N29" s="62">
        <v>555</v>
      </c>
      <c r="O29" s="15">
        <f t="shared" si="3"/>
        <v>8164587.6840000013</v>
      </c>
      <c r="P29" s="15">
        <f t="shared" si="4"/>
        <v>10625801.434000002</v>
      </c>
      <c r="Q29" s="15">
        <f t="shared" si="5"/>
        <v>3541933.8113333341</v>
      </c>
      <c r="R29" s="28"/>
    </row>
    <row r="30" spans="1:18" x14ac:dyDescent="0.35">
      <c r="A30">
        <v>140189</v>
      </c>
      <c r="B30" s="24">
        <v>8008</v>
      </c>
      <c r="C30" s="25" t="s">
        <v>173</v>
      </c>
      <c r="D30" t="s">
        <v>153</v>
      </c>
      <c r="E30" s="26">
        <v>174</v>
      </c>
      <c r="F30" s="61">
        <v>289.11070000000001</v>
      </c>
      <c r="G30" s="61">
        <f t="shared" si="0"/>
        <v>1.6615557471264368</v>
      </c>
      <c r="H30" s="16">
        <v>2500</v>
      </c>
      <c r="I30" s="28">
        <f t="shared" si="1"/>
        <v>722776.75</v>
      </c>
      <c r="J30" s="28"/>
      <c r="K30" s="26">
        <v>28119</v>
      </c>
      <c r="L30" s="61">
        <v>6104.7366000000002</v>
      </c>
      <c r="M30" s="61">
        <f t="shared" si="2"/>
        <v>0.21710361677157794</v>
      </c>
      <c r="N30" s="62">
        <v>555</v>
      </c>
      <c r="O30" s="15">
        <f t="shared" si="3"/>
        <v>3388128.8130000001</v>
      </c>
      <c r="P30" s="15">
        <f t="shared" si="4"/>
        <v>4110905.5630000001</v>
      </c>
      <c r="Q30" s="15">
        <f t="shared" si="5"/>
        <v>1370301.8543333334</v>
      </c>
      <c r="R30" s="28"/>
    </row>
    <row r="31" spans="1:18" x14ac:dyDescent="0.35">
      <c r="A31">
        <v>140228</v>
      </c>
      <c r="B31" s="24">
        <v>8019</v>
      </c>
      <c r="C31" s="25" t="s">
        <v>174</v>
      </c>
      <c r="D31" t="s">
        <v>153</v>
      </c>
      <c r="E31" s="26">
        <v>109</v>
      </c>
      <c r="F31" s="61">
        <v>90.503300000000038</v>
      </c>
      <c r="G31" s="61">
        <f t="shared" si="0"/>
        <v>0.83030550458715635</v>
      </c>
      <c r="H31" s="16">
        <v>2500</v>
      </c>
      <c r="I31" s="28">
        <f t="shared" si="1"/>
        <v>226258.25000000009</v>
      </c>
      <c r="J31" s="28"/>
      <c r="K31" s="26">
        <v>12633</v>
      </c>
      <c r="L31" s="61">
        <v>2193.7338</v>
      </c>
      <c r="M31" s="61">
        <f t="shared" si="2"/>
        <v>0.17365105675611495</v>
      </c>
      <c r="N31" s="62">
        <v>555</v>
      </c>
      <c r="O31" s="15">
        <f t="shared" si="3"/>
        <v>1217522.2590000001</v>
      </c>
      <c r="P31" s="15">
        <f t="shared" si="4"/>
        <v>1443780.5090000001</v>
      </c>
      <c r="Q31" s="15">
        <f t="shared" si="5"/>
        <v>481260.16966666671</v>
      </c>
      <c r="R31" s="28"/>
    </row>
    <row r="32" spans="1:18" x14ac:dyDescent="0.35">
      <c r="A32">
        <v>140209</v>
      </c>
      <c r="B32" s="24">
        <v>10003</v>
      </c>
      <c r="C32" s="25" t="s">
        <v>175</v>
      </c>
      <c r="D32" t="s">
        <v>153</v>
      </c>
      <c r="E32" s="26">
        <v>523</v>
      </c>
      <c r="F32" s="61">
        <v>631.58299999999997</v>
      </c>
      <c r="G32" s="61">
        <f t="shared" si="0"/>
        <v>1.2076156787762906</v>
      </c>
      <c r="H32" s="16">
        <v>2500</v>
      </c>
      <c r="I32" s="28">
        <f t="shared" si="1"/>
        <v>1578957.5</v>
      </c>
      <c r="J32" s="28"/>
      <c r="K32" s="26">
        <v>24394</v>
      </c>
      <c r="L32" s="61">
        <v>6637.9819000000007</v>
      </c>
      <c r="M32" s="61">
        <f t="shared" si="2"/>
        <v>0.27211535213577109</v>
      </c>
      <c r="N32" s="62">
        <v>555</v>
      </c>
      <c r="O32" s="15">
        <f t="shared" si="3"/>
        <v>3684079.9545</v>
      </c>
      <c r="P32" s="15">
        <f t="shared" si="4"/>
        <v>5263037.4545</v>
      </c>
      <c r="Q32" s="15">
        <f t="shared" si="5"/>
        <v>1754345.8181666667</v>
      </c>
      <c r="R32" s="28"/>
    </row>
    <row r="33" spans="1:18" x14ac:dyDescent="0.35">
      <c r="A33">
        <v>140088</v>
      </c>
      <c r="B33" s="24">
        <v>11001</v>
      </c>
      <c r="C33" s="25" t="s">
        <v>176</v>
      </c>
      <c r="D33" t="s">
        <v>153</v>
      </c>
      <c r="E33" s="26">
        <v>235</v>
      </c>
      <c r="F33" s="61">
        <v>265.38690000000003</v>
      </c>
      <c r="G33" s="61">
        <f t="shared" si="0"/>
        <v>1.1293059574468087</v>
      </c>
      <c r="H33" s="16">
        <v>2500</v>
      </c>
      <c r="I33" s="28">
        <f t="shared" si="1"/>
        <v>663467.25000000012</v>
      </c>
      <c r="J33" s="28"/>
      <c r="K33" s="26">
        <v>10231</v>
      </c>
      <c r="L33" s="61">
        <v>4208.9844999999987</v>
      </c>
      <c r="M33" s="61">
        <f t="shared" si="2"/>
        <v>0.41139522040856208</v>
      </c>
      <c r="N33" s="62">
        <v>555</v>
      </c>
      <c r="O33" s="15">
        <f t="shared" si="3"/>
        <v>2335986.397499999</v>
      </c>
      <c r="P33" s="15">
        <f t="shared" si="4"/>
        <v>2999453.647499999</v>
      </c>
      <c r="Q33" s="15">
        <f t="shared" si="5"/>
        <v>999817.88249999972</v>
      </c>
      <c r="R33" s="28"/>
    </row>
    <row r="34" spans="1:18" x14ac:dyDescent="0.35">
      <c r="A34">
        <v>140084</v>
      </c>
      <c r="B34" s="24">
        <v>11006</v>
      </c>
      <c r="C34" s="25" t="s">
        <v>177</v>
      </c>
      <c r="D34" t="s">
        <v>153</v>
      </c>
      <c r="E34" s="26">
        <v>592</v>
      </c>
      <c r="F34" s="61">
        <v>577.21890000000019</v>
      </c>
      <c r="G34" s="61">
        <f t="shared" si="0"/>
        <v>0.97503192567567598</v>
      </c>
      <c r="H34" s="16">
        <v>2500</v>
      </c>
      <c r="I34" s="28">
        <f t="shared" si="1"/>
        <v>1443047.2500000005</v>
      </c>
      <c r="J34" s="28"/>
      <c r="K34" s="26">
        <v>32843</v>
      </c>
      <c r="L34" s="61">
        <v>8522.4236999999994</v>
      </c>
      <c r="M34" s="61">
        <f t="shared" si="2"/>
        <v>0.2594898060469506</v>
      </c>
      <c r="N34" s="62">
        <v>555</v>
      </c>
      <c r="O34" s="15">
        <f t="shared" si="3"/>
        <v>4729945.1535</v>
      </c>
      <c r="P34" s="15">
        <f t="shared" si="4"/>
        <v>6172992.4035</v>
      </c>
      <c r="Q34" s="15">
        <f t="shared" si="5"/>
        <v>2057664.1344999999</v>
      </c>
      <c r="R34" s="28"/>
    </row>
    <row r="35" spans="1:18" x14ac:dyDescent="0.35">
      <c r="A35">
        <v>140082</v>
      </c>
      <c r="B35" s="24">
        <v>13017</v>
      </c>
      <c r="C35" s="25" t="s">
        <v>178</v>
      </c>
      <c r="D35" t="s">
        <v>153</v>
      </c>
      <c r="E35" s="26">
        <v>28</v>
      </c>
      <c r="F35" s="61">
        <v>57.532199999999996</v>
      </c>
      <c r="G35" s="61">
        <f t="shared" si="0"/>
        <v>2.0547214285714284</v>
      </c>
      <c r="H35" s="16">
        <v>2500</v>
      </c>
      <c r="I35" s="28">
        <f t="shared" si="1"/>
        <v>143830.5</v>
      </c>
      <c r="J35" s="28"/>
      <c r="K35" s="26">
        <v>4198</v>
      </c>
      <c r="L35" s="61">
        <v>847.89009999999996</v>
      </c>
      <c r="M35" s="61">
        <f t="shared" si="2"/>
        <v>0.20197477370176273</v>
      </c>
      <c r="N35" s="62">
        <v>555</v>
      </c>
      <c r="O35" s="15">
        <f t="shared" si="3"/>
        <v>470579.00549999997</v>
      </c>
      <c r="P35" s="15">
        <f t="shared" si="4"/>
        <v>614409.50549999997</v>
      </c>
      <c r="Q35" s="15">
        <f t="shared" si="5"/>
        <v>204803.1685</v>
      </c>
      <c r="R35" s="28"/>
    </row>
    <row r="36" spans="1:18" x14ac:dyDescent="0.35">
      <c r="B36" s="24">
        <v>13020</v>
      </c>
      <c r="C36" s="25" t="s">
        <v>179</v>
      </c>
      <c r="D36" t="s">
        <v>153</v>
      </c>
      <c r="E36" s="26">
        <v>704</v>
      </c>
      <c r="F36" s="61">
        <v>900.71390000000008</v>
      </c>
      <c r="G36" s="61">
        <f t="shared" si="0"/>
        <v>1.279423153409091</v>
      </c>
      <c r="H36" s="16">
        <v>2500</v>
      </c>
      <c r="I36" s="28">
        <f t="shared" si="1"/>
        <v>2251784.75</v>
      </c>
      <c r="J36" s="28"/>
      <c r="K36" s="26">
        <v>28302</v>
      </c>
      <c r="L36" s="61">
        <v>9850.7440999999999</v>
      </c>
      <c r="M36" s="61">
        <f t="shared" si="2"/>
        <v>0.34805823263373614</v>
      </c>
      <c r="N36" s="62">
        <v>555</v>
      </c>
      <c r="O36" s="15">
        <f t="shared" si="3"/>
        <v>5467162.9754999997</v>
      </c>
      <c r="P36" s="15">
        <f t="shared" si="4"/>
        <v>7718947.7254999997</v>
      </c>
      <c r="Q36" s="15">
        <f t="shared" si="5"/>
        <v>2572982.5751666664</v>
      </c>
      <c r="R36" s="28"/>
    </row>
    <row r="37" spans="1:18" x14ac:dyDescent="0.35">
      <c r="B37" s="24">
        <v>13027</v>
      </c>
      <c r="C37" s="25" t="s">
        <v>180</v>
      </c>
      <c r="D37" t="s">
        <v>153</v>
      </c>
      <c r="E37" s="26">
        <v>1038</v>
      </c>
      <c r="F37" s="61">
        <v>2519.7511</v>
      </c>
      <c r="G37" s="61">
        <f t="shared" si="0"/>
        <v>2.4275058766859345</v>
      </c>
      <c r="H37" s="16">
        <v>2500</v>
      </c>
      <c r="I37" s="28">
        <f t="shared" si="1"/>
        <v>6299377.75</v>
      </c>
      <c r="J37" s="28"/>
      <c r="K37" s="26">
        <v>95206</v>
      </c>
      <c r="L37" s="61">
        <v>21798.365800000007</v>
      </c>
      <c r="M37" s="61">
        <f t="shared" si="2"/>
        <v>0.22896000042014167</v>
      </c>
      <c r="N37" s="62">
        <v>555</v>
      </c>
      <c r="O37" s="15">
        <f t="shared" si="3"/>
        <v>12098093.019000003</v>
      </c>
      <c r="P37" s="15">
        <f t="shared" si="4"/>
        <v>18397470.769000001</v>
      </c>
      <c r="Q37" s="15">
        <f t="shared" si="5"/>
        <v>6132490.2563333334</v>
      </c>
      <c r="R37" s="28"/>
    </row>
    <row r="38" spans="1:18" x14ac:dyDescent="0.35">
      <c r="A38">
        <v>140064</v>
      </c>
      <c r="B38" s="24">
        <v>13046</v>
      </c>
      <c r="C38" s="25" t="s">
        <v>181</v>
      </c>
      <c r="D38" t="s">
        <v>153</v>
      </c>
      <c r="E38" s="26">
        <v>481</v>
      </c>
      <c r="F38" s="61">
        <v>498.22920000000011</v>
      </c>
      <c r="G38" s="61">
        <f t="shared" si="0"/>
        <v>1.0358195426195429</v>
      </c>
      <c r="H38" s="16">
        <v>2500</v>
      </c>
      <c r="I38" s="28">
        <f t="shared" si="1"/>
        <v>1245573.0000000005</v>
      </c>
      <c r="J38" s="28"/>
      <c r="K38" s="26">
        <v>43277</v>
      </c>
      <c r="L38" s="61">
        <v>10289.102499999999</v>
      </c>
      <c r="M38" s="61">
        <f t="shared" si="2"/>
        <v>0.23774990179541095</v>
      </c>
      <c r="N38" s="62">
        <v>555</v>
      </c>
      <c r="O38" s="15">
        <f t="shared" si="3"/>
        <v>5710451.8874999993</v>
      </c>
      <c r="P38" s="15">
        <f t="shared" si="4"/>
        <v>6956024.8874999993</v>
      </c>
      <c r="Q38" s="15">
        <f t="shared" si="5"/>
        <v>2318674.9624999999</v>
      </c>
      <c r="R38" s="28"/>
    </row>
    <row r="39" spans="1:18" x14ac:dyDescent="0.35">
      <c r="B39" s="24">
        <v>13047</v>
      </c>
      <c r="C39" s="25" t="s">
        <v>182</v>
      </c>
      <c r="D39" t="s">
        <v>153</v>
      </c>
      <c r="E39" s="26">
        <v>327</v>
      </c>
      <c r="F39" s="61">
        <v>277.70080000000002</v>
      </c>
      <c r="G39" s="61">
        <f t="shared" si="0"/>
        <v>0.84923792048929669</v>
      </c>
      <c r="H39" s="16">
        <v>2500</v>
      </c>
      <c r="I39" s="28">
        <f t="shared" si="1"/>
        <v>694252</v>
      </c>
      <c r="J39" s="28"/>
      <c r="K39" s="26">
        <v>17386</v>
      </c>
      <c r="L39" s="61">
        <v>4851.1638999999986</v>
      </c>
      <c r="M39" s="61">
        <f t="shared" si="2"/>
        <v>0.27902702749338543</v>
      </c>
      <c r="N39" s="62">
        <v>555</v>
      </c>
      <c r="O39" s="15">
        <f t="shared" si="3"/>
        <v>2692395.9644999993</v>
      </c>
      <c r="P39" s="15">
        <f t="shared" si="4"/>
        <v>3386647.9644999993</v>
      </c>
      <c r="Q39" s="15">
        <f t="shared" si="5"/>
        <v>1128882.6548333331</v>
      </c>
    </row>
    <row r="40" spans="1:18" x14ac:dyDescent="0.35">
      <c r="B40" s="24">
        <v>14002</v>
      </c>
      <c r="C40" s="25" t="s">
        <v>183</v>
      </c>
      <c r="D40" t="s">
        <v>153</v>
      </c>
      <c r="E40" s="26">
        <v>482</v>
      </c>
      <c r="F40" s="61">
        <v>610.26850000000002</v>
      </c>
      <c r="G40" s="61">
        <f t="shared" si="0"/>
        <v>1.2661172199170125</v>
      </c>
      <c r="H40" s="16">
        <v>2500</v>
      </c>
      <c r="I40" s="28">
        <f t="shared" si="1"/>
        <v>1525671.25</v>
      </c>
      <c r="J40" s="28"/>
      <c r="K40" s="26">
        <v>34979</v>
      </c>
      <c r="L40" s="61">
        <v>8524.4085000000014</v>
      </c>
      <c r="M40" s="61">
        <f t="shared" si="2"/>
        <v>0.24370074902084113</v>
      </c>
      <c r="N40" s="62">
        <v>555</v>
      </c>
      <c r="O40" s="15">
        <f t="shared" si="3"/>
        <v>4731046.7175000012</v>
      </c>
      <c r="P40" s="15">
        <f t="shared" si="4"/>
        <v>6256717.9675000012</v>
      </c>
      <c r="Q40" s="15">
        <f t="shared" si="5"/>
        <v>2085572.6558333337</v>
      </c>
    </row>
    <row r="41" spans="1:18" x14ac:dyDescent="0.35">
      <c r="B41" s="24">
        <v>15006</v>
      </c>
      <c r="C41" s="25" t="s">
        <v>184</v>
      </c>
      <c r="D41" t="s">
        <v>153</v>
      </c>
      <c r="E41" s="26">
        <v>74</v>
      </c>
      <c r="F41" s="61">
        <v>56.010199999999998</v>
      </c>
      <c r="G41" s="61">
        <f t="shared" si="0"/>
        <v>0.75689459459459452</v>
      </c>
      <c r="H41" s="16">
        <v>2500</v>
      </c>
      <c r="I41" s="28">
        <f t="shared" si="1"/>
        <v>140025.5</v>
      </c>
      <c r="J41" s="28"/>
      <c r="K41" s="26">
        <v>8445</v>
      </c>
      <c r="L41" s="61">
        <v>1957.1709000000005</v>
      </c>
      <c r="M41" s="61">
        <f t="shared" si="2"/>
        <v>0.23175499111900538</v>
      </c>
      <c r="N41" s="62">
        <v>555</v>
      </c>
      <c r="O41" s="15">
        <f t="shared" si="3"/>
        <v>1086229.8495000002</v>
      </c>
      <c r="P41" s="15">
        <f t="shared" si="4"/>
        <v>1226255.3495000002</v>
      </c>
      <c r="Q41" s="15">
        <f t="shared" si="5"/>
        <v>408751.78316666675</v>
      </c>
    </row>
    <row r="42" spans="1:18" x14ac:dyDescent="0.35">
      <c r="B42" s="24">
        <v>15008</v>
      </c>
      <c r="C42" s="25" t="s">
        <v>185</v>
      </c>
      <c r="D42" t="s">
        <v>153</v>
      </c>
      <c r="E42" s="26">
        <v>2369</v>
      </c>
      <c r="F42" s="61">
        <v>4772.4360999999999</v>
      </c>
      <c r="G42" s="61">
        <f t="shared" si="0"/>
        <v>2.0145361333896159</v>
      </c>
      <c r="H42" s="16">
        <v>2500</v>
      </c>
      <c r="I42" s="28">
        <f t="shared" si="1"/>
        <v>11931090.25</v>
      </c>
      <c r="J42" s="28"/>
      <c r="K42" s="26">
        <v>57316</v>
      </c>
      <c r="L42" s="61">
        <v>20215.205100000006</v>
      </c>
      <c r="M42" s="61">
        <f t="shared" si="2"/>
        <v>0.3526974160792799</v>
      </c>
      <c r="N42" s="62">
        <v>555</v>
      </c>
      <c r="O42" s="15">
        <f t="shared" si="3"/>
        <v>11219438.830500003</v>
      </c>
      <c r="P42" s="15">
        <f t="shared" si="4"/>
        <v>23150529.080500003</v>
      </c>
      <c r="Q42" s="15">
        <f t="shared" si="5"/>
        <v>7716843.026833334</v>
      </c>
    </row>
    <row r="43" spans="1:18" x14ac:dyDescent="0.35">
      <c r="B43" s="24">
        <v>16006</v>
      </c>
      <c r="C43" s="25" t="s">
        <v>186</v>
      </c>
      <c r="D43" t="s">
        <v>153</v>
      </c>
      <c r="E43" s="26">
        <v>1696</v>
      </c>
      <c r="F43" s="61">
        <v>1405.4465000000009</v>
      </c>
      <c r="G43" s="61">
        <f t="shared" si="0"/>
        <v>0.82868307783018924</v>
      </c>
      <c r="H43" s="16">
        <v>2500</v>
      </c>
      <c r="I43" s="28">
        <f t="shared" si="1"/>
        <v>3513616.2500000023</v>
      </c>
      <c r="J43" s="28"/>
      <c r="K43" s="26">
        <v>44173</v>
      </c>
      <c r="L43" s="61">
        <v>8021.4413999999997</v>
      </c>
      <c r="M43" s="61">
        <f t="shared" si="2"/>
        <v>0.18159150159599755</v>
      </c>
      <c r="N43" s="62">
        <v>555</v>
      </c>
      <c r="O43" s="15">
        <f t="shared" si="3"/>
        <v>4451899.977</v>
      </c>
      <c r="P43" s="15">
        <f t="shared" si="4"/>
        <v>7965516.2270000018</v>
      </c>
      <c r="Q43" s="15">
        <f t="shared" si="5"/>
        <v>2655172.0756666674</v>
      </c>
    </row>
    <row r="44" spans="1:18" x14ac:dyDescent="0.35">
      <c r="B44" s="24">
        <v>16007</v>
      </c>
      <c r="C44" s="25" t="s">
        <v>187</v>
      </c>
      <c r="D44" t="s">
        <v>153</v>
      </c>
      <c r="E44" s="26">
        <v>1636</v>
      </c>
      <c r="F44" s="61">
        <v>3848.2605000000008</v>
      </c>
      <c r="G44" s="61">
        <f t="shared" si="0"/>
        <v>2.3522374694376533</v>
      </c>
      <c r="H44" s="16">
        <v>2500</v>
      </c>
      <c r="I44" s="28">
        <f t="shared" si="1"/>
        <v>9620651.2500000019</v>
      </c>
      <c r="J44" s="28"/>
      <c r="K44" s="26">
        <v>110129</v>
      </c>
      <c r="L44" s="61">
        <v>25397.220600000004</v>
      </c>
      <c r="M44" s="61">
        <f t="shared" si="2"/>
        <v>0.23061337703965354</v>
      </c>
      <c r="N44" s="62">
        <v>555</v>
      </c>
      <c r="O44" s="15">
        <f t="shared" si="3"/>
        <v>14095457.433000002</v>
      </c>
      <c r="P44" s="15">
        <f t="shared" si="4"/>
        <v>23716108.683000006</v>
      </c>
      <c r="Q44" s="15">
        <f t="shared" si="5"/>
        <v>7905369.5610000016</v>
      </c>
    </row>
    <row r="45" spans="1:18" x14ac:dyDescent="0.35">
      <c r="B45" s="24">
        <v>16010</v>
      </c>
      <c r="C45" s="25" t="s">
        <v>188</v>
      </c>
      <c r="D45" t="s">
        <v>153</v>
      </c>
      <c r="E45" s="26">
        <v>59</v>
      </c>
      <c r="F45" s="61">
        <v>38.979599999999998</v>
      </c>
      <c r="G45" s="61">
        <f t="shared" si="0"/>
        <v>0.6606711864406779</v>
      </c>
      <c r="H45" s="16">
        <v>2500</v>
      </c>
      <c r="I45" s="28">
        <f t="shared" si="1"/>
        <v>97449</v>
      </c>
      <c r="J45" s="28"/>
      <c r="K45" s="26">
        <v>9804</v>
      </c>
      <c r="L45" s="61">
        <v>1350.1408000000001</v>
      </c>
      <c r="M45" s="61">
        <f t="shared" si="2"/>
        <v>0.13771325989392086</v>
      </c>
      <c r="N45" s="62">
        <v>555</v>
      </c>
      <c r="O45" s="15">
        <f t="shared" si="3"/>
        <v>749328.14400000009</v>
      </c>
      <c r="P45" s="15">
        <f t="shared" si="4"/>
        <v>846777.14400000009</v>
      </c>
      <c r="Q45" s="15">
        <f t="shared" si="5"/>
        <v>282259.04800000001</v>
      </c>
    </row>
    <row r="46" spans="1:18" x14ac:dyDescent="0.35">
      <c r="B46" s="24">
        <v>18006</v>
      </c>
      <c r="C46" s="25" t="s">
        <v>189</v>
      </c>
      <c r="D46" t="s">
        <v>153</v>
      </c>
      <c r="E46" s="26">
        <v>1512</v>
      </c>
      <c r="F46" s="61">
        <v>1768.0641000000001</v>
      </c>
      <c r="G46" s="61">
        <f t="shared" si="0"/>
        <v>1.1693545634920635</v>
      </c>
      <c r="H46" s="16">
        <v>2500</v>
      </c>
      <c r="I46" s="28">
        <f t="shared" si="1"/>
        <v>4420160.25</v>
      </c>
      <c r="J46" s="28"/>
      <c r="K46" s="26">
        <v>76861</v>
      </c>
      <c r="L46" s="61">
        <v>17955.795799999996</v>
      </c>
      <c r="M46" s="61">
        <f t="shared" si="2"/>
        <v>0.23361387179453813</v>
      </c>
      <c r="N46" s="62">
        <v>555</v>
      </c>
      <c r="O46" s="15">
        <f t="shared" si="3"/>
        <v>9965466.6689999979</v>
      </c>
      <c r="P46" s="15">
        <f t="shared" si="4"/>
        <v>14385626.918999998</v>
      </c>
      <c r="Q46" s="15">
        <f t="shared" si="5"/>
        <v>4795208.9729999993</v>
      </c>
    </row>
    <row r="47" spans="1:18" x14ac:dyDescent="0.35">
      <c r="B47" s="24">
        <v>18015</v>
      </c>
      <c r="C47" s="25" t="s">
        <v>190</v>
      </c>
      <c r="D47" t="s">
        <v>153</v>
      </c>
      <c r="E47" s="26">
        <v>459</v>
      </c>
      <c r="F47" s="61">
        <v>513.69040000000007</v>
      </c>
      <c r="G47" s="61">
        <f t="shared" si="0"/>
        <v>1.1191511982570808</v>
      </c>
      <c r="H47" s="16">
        <v>2500</v>
      </c>
      <c r="I47" s="28">
        <f t="shared" si="1"/>
        <v>1284226.0000000002</v>
      </c>
      <c r="J47" s="28"/>
      <c r="K47" s="26">
        <v>37878</v>
      </c>
      <c r="L47" s="61">
        <v>7577.7510000000011</v>
      </c>
      <c r="M47" s="61">
        <f t="shared" si="2"/>
        <v>0.20005678758118173</v>
      </c>
      <c r="N47" s="62">
        <v>555</v>
      </c>
      <c r="O47" s="15">
        <f t="shared" si="3"/>
        <v>4205651.8050000006</v>
      </c>
      <c r="P47" s="15">
        <f t="shared" si="4"/>
        <v>5489877.8050000006</v>
      </c>
      <c r="Q47" s="15">
        <f t="shared" si="5"/>
        <v>1829959.2683333335</v>
      </c>
    </row>
    <row r="48" spans="1:18" x14ac:dyDescent="0.35">
      <c r="B48" s="24">
        <v>19006</v>
      </c>
      <c r="C48" s="25" t="s">
        <v>191</v>
      </c>
      <c r="D48" t="s">
        <v>153</v>
      </c>
      <c r="E48" s="26">
        <v>947</v>
      </c>
      <c r="F48" s="61">
        <v>1659.4712000000002</v>
      </c>
      <c r="G48" s="61">
        <f t="shared" si="0"/>
        <v>1.7523455121436116</v>
      </c>
      <c r="H48" s="16">
        <v>2500</v>
      </c>
      <c r="I48" s="28">
        <f t="shared" si="1"/>
        <v>4148678.0000000005</v>
      </c>
      <c r="J48" s="28"/>
      <c r="K48" s="26">
        <v>83499</v>
      </c>
      <c r="L48" s="61">
        <v>14774.176700000002</v>
      </c>
      <c r="M48" s="61">
        <f t="shared" si="2"/>
        <v>0.17693836692655004</v>
      </c>
      <c r="N48" s="62">
        <v>555</v>
      </c>
      <c r="O48" s="15">
        <f t="shared" si="3"/>
        <v>8199668.068500001</v>
      </c>
      <c r="P48" s="15">
        <f t="shared" si="4"/>
        <v>12348346.068500001</v>
      </c>
      <c r="Q48" s="15">
        <f t="shared" si="5"/>
        <v>4116115.3561666668</v>
      </c>
    </row>
    <row r="49" spans="2:17" x14ac:dyDescent="0.35">
      <c r="B49" s="24">
        <v>19007</v>
      </c>
      <c r="C49" s="25" t="s">
        <v>192</v>
      </c>
      <c r="D49" t="s">
        <v>153</v>
      </c>
      <c r="E49" s="26">
        <v>1358</v>
      </c>
      <c r="F49" s="61">
        <v>2207.1653999999999</v>
      </c>
      <c r="G49" s="61">
        <f t="shared" si="0"/>
        <v>1.6253058910162002</v>
      </c>
      <c r="H49" s="16">
        <v>2500</v>
      </c>
      <c r="I49" s="28">
        <f t="shared" si="1"/>
        <v>5517913.5</v>
      </c>
      <c r="J49" s="28"/>
      <c r="K49" s="26">
        <v>33077</v>
      </c>
      <c r="L49" s="61">
        <v>10275.015599999997</v>
      </c>
      <c r="M49" s="61">
        <f t="shared" si="2"/>
        <v>0.31063928409468805</v>
      </c>
      <c r="N49" s="62">
        <v>555</v>
      </c>
      <c r="O49" s="15">
        <f t="shared" si="3"/>
        <v>5702633.657999998</v>
      </c>
      <c r="P49" s="15">
        <f t="shared" si="4"/>
        <v>11220547.157999998</v>
      </c>
      <c r="Q49" s="15">
        <f t="shared" si="5"/>
        <v>3740182.3859999995</v>
      </c>
    </row>
    <row r="50" spans="2:17" x14ac:dyDescent="0.35">
      <c r="B50" s="24">
        <v>21002</v>
      </c>
      <c r="C50" s="25" t="s">
        <v>193</v>
      </c>
      <c r="D50" t="s">
        <v>153</v>
      </c>
      <c r="E50" s="26">
        <v>1517</v>
      </c>
      <c r="F50" s="61">
        <v>2493.7161000000001</v>
      </c>
      <c r="G50" s="61">
        <f t="shared" si="0"/>
        <v>1.6438471324983521</v>
      </c>
      <c r="H50" s="16">
        <v>2500</v>
      </c>
      <c r="I50" s="28">
        <f t="shared" si="1"/>
        <v>6234290.25</v>
      </c>
      <c r="J50" s="28"/>
      <c r="K50" s="26">
        <v>116937</v>
      </c>
      <c r="L50" s="61">
        <v>27271.167699999998</v>
      </c>
      <c r="M50" s="61">
        <f t="shared" si="2"/>
        <v>0.23321247936923298</v>
      </c>
      <c r="N50" s="62">
        <v>555</v>
      </c>
      <c r="O50" s="15">
        <f t="shared" si="3"/>
        <v>15135498.073499998</v>
      </c>
      <c r="P50" s="15">
        <f t="shared" si="4"/>
        <v>21369788.3235</v>
      </c>
      <c r="Q50" s="15">
        <f t="shared" si="5"/>
        <v>7123262.7745000003</v>
      </c>
    </row>
    <row r="51" spans="2:17" x14ac:dyDescent="0.35">
      <c r="B51" s="24">
        <v>23003</v>
      </c>
      <c r="C51" s="25" t="s">
        <v>194</v>
      </c>
      <c r="D51" t="s">
        <v>153</v>
      </c>
      <c r="E51" s="26">
        <v>653</v>
      </c>
      <c r="F51" s="61">
        <v>707.08299999999997</v>
      </c>
      <c r="G51" s="61">
        <f t="shared" si="0"/>
        <v>1.082822358346095</v>
      </c>
      <c r="H51" s="16">
        <v>2500</v>
      </c>
      <c r="I51" s="28">
        <f t="shared" si="1"/>
        <v>1767707.5</v>
      </c>
      <c r="J51" s="28"/>
      <c r="K51" s="26">
        <v>21423</v>
      </c>
      <c r="L51" s="61">
        <v>5079.0862999999999</v>
      </c>
      <c r="M51" s="61">
        <f t="shared" si="2"/>
        <v>0.23708566960743127</v>
      </c>
      <c r="N51" s="62">
        <v>555</v>
      </c>
      <c r="O51" s="15">
        <f t="shared" si="3"/>
        <v>2818892.8964999998</v>
      </c>
      <c r="P51" s="15">
        <f t="shared" si="4"/>
        <v>4586600.3964999998</v>
      </c>
      <c r="Q51" s="15">
        <f t="shared" si="5"/>
        <v>1528866.7988333332</v>
      </c>
    </row>
    <row r="52" spans="2:17" x14ac:dyDescent="0.35">
      <c r="B52" s="24">
        <v>23008</v>
      </c>
      <c r="C52" s="25" t="s">
        <v>195</v>
      </c>
      <c r="D52" t="s">
        <v>153</v>
      </c>
      <c r="E52" s="26">
        <v>748</v>
      </c>
      <c r="F52" s="61">
        <v>1267.0484999999999</v>
      </c>
      <c r="G52" s="61">
        <f t="shared" si="0"/>
        <v>1.6939151069518714</v>
      </c>
      <c r="H52" s="16">
        <v>2500</v>
      </c>
      <c r="I52" s="28">
        <f t="shared" si="1"/>
        <v>3167621.2499999995</v>
      </c>
      <c r="J52" s="28"/>
      <c r="K52" s="26">
        <v>177950</v>
      </c>
      <c r="L52" s="61">
        <v>20880.499900000003</v>
      </c>
      <c r="M52" s="61">
        <f t="shared" si="2"/>
        <v>0.11733913964596798</v>
      </c>
      <c r="N52" s="62">
        <v>555</v>
      </c>
      <c r="O52" s="15">
        <f t="shared" si="3"/>
        <v>11588677.444500001</v>
      </c>
      <c r="P52" s="15">
        <f t="shared" si="4"/>
        <v>14756298.694500001</v>
      </c>
      <c r="Q52" s="15">
        <f t="shared" si="5"/>
        <v>4918766.2315000007</v>
      </c>
    </row>
    <row r="53" spans="2:17" x14ac:dyDescent="0.35">
      <c r="B53" s="24">
        <v>31000</v>
      </c>
      <c r="C53" s="25" t="s">
        <v>196</v>
      </c>
      <c r="D53" t="s">
        <v>153</v>
      </c>
      <c r="E53" s="26">
        <v>532</v>
      </c>
      <c r="F53" s="61">
        <v>721.76839999999993</v>
      </c>
      <c r="G53" s="61">
        <f t="shared" si="0"/>
        <v>1.3567075187969924</v>
      </c>
      <c r="H53" s="16">
        <v>2500</v>
      </c>
      <c r="I53" s="28">
        <f t="shared" si="1"/>
        <v>1804420.9999999998</v>
      </c>
      <c r="J53" s="28"/>
      <c r="K53" s="26">
        <v>18233</v>
      </c>
      <c r="L53" s="61">
        <v>4275.6036999999988</v>
      </c>
      <c r="M53" s="61">
        <f t="shared" si="2"/>
        <v>0.23449809137278554</v>
      </c>
      <c r="N53" s="62">
        <v>555</v>
      </c>
      <c r="O53" s="15">
        <f t="shared" si="3"/>
        <v>2372960.0534999995</v>
      </c>
      <c r="P53" s="15">
        <f t="shared" si="4"/>
        <v>4177381.0534999995</v>
      </c>
      <c r="Q53" s="15">
        <f t="shared" si="5"/>
        <v>1392460.3511666665</v>
      </c>
    </row>
  </sheetData>
  <mergeCells count="2">
    <mergeCell ref="E7:I7"/>
    <mergeCell ref="K7:O7"/>
  </mergeCells>
  <pageMargins left="0.7" right="0.7" top="0.75" bottom="0.75" header="0.3" footer="0.3"/>
  <pageSetup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AED5F-1896-49BD-8DC4-7579B099E3E6}">
  <dimension ref="A1:R53"/>
  <sheetViews>
    <sheetView tabSelected="1" topLeftCell="B1" zoomScale="79" workbookViewId="0">
      <pane ySplit="8" topLeftCell="A25" activePane="bottomLeft" state="frozen"/>
      <selection activeCell="F3" sqref="F3"/>
      <selection pane="bottomLeft" activeCell="B1" sqref="B1"/>
    </sheetView>
  </sheetViews>
  <sheetFormatPr defaultRowHeight="14.5" x14ac:dyDescent="0.35"/>
  <cols>
    <col min="1" max="1" width="9.1796875" hidden="1" customWidth="1"/>
    <col min="2" max="2" width="8.81640625" bestFit="1" customWidth="1"/>
    <col min="3" max="3" width="36.54296875" customWidth="1"/>
    <col min="4" max="4" width="15.81640625" customWidth="1"/>
    <col min="5" max="5" width="9.7265625" style="26" bestFit="1" customWidth="1"/>
    <col min="6" max="6" width="9.7265625" bestFit="1" customWidth="1"/>
    <col min="7" max="7" width="9.453125" bestFit="1" customWidth="1"/>
    <col min="8" max="8" width="11.26953125" customWidth="1"/>
    <col min="9" max="9" width="13.54296875" customWidth="1"/>
    <col min="10" max="10" width="4.453125" customWidth="1"/>
    <col min="11" max="11" width="10.7265625" bestFit="1" customWidth="1"/>
    <col min="12" max="12" width="9.7265625" bestFit="1" customWidth="1"/>
    <col min="13" max="13" width="9.453125" bestFit="1" customWidth="1"/>
    <col min="15" max="15" width="14.453125" bestFit="1" customWidth="1"/>
    <col min="16" max="16" width="8.26953125" hidden="1" customWidth="1"/>
    <col min="17" max="17" width="16.453125" bestFit="1" customWidth="1"/>
    <col min="18" max="18" width="14.26953125" bestFit="1" customWidth="1"/>
  </cols>
  <sheetData>
    <row r="1" spans="1:18" x14ac:dyDescent="0.35">
      <c r="B1" s="1" t="s">
        <v>0</v>
      </c>
      <c r="E1"/>
    </row>
    <row r="2" spans="1:18" x14ac:dyDescent="0.35">
      <c r="B2" s="1" t="s">
        <v>197</v>
      </c>
      <c r="E2"/>
    </row>
    <row r="3" spans="1:18" x14ac:dyDescent="0.35">
      <c r="E3"/>
    </row>
    <row r="4" spans="1:18" x14ac:dyDescent="0.35">
      <c r="B4" s="1" t="s">
        <v>6</v>
      </c>
      <c r="E4" s="53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18" x14ac:dyDescent="0.35">
      <c r="B5" s="1"/>
      <c r="E5" s="53">
        <v>56872</v>
      </c>
      <c r="F5" s="54"/>
      <c r="G5" s="55">
        <f>AVERAGE(G9:G37)</f>
        <v>1.3410378761830724</v>
      </c>
      <c r="H5" s="54"/>
      <c r="I5" s="54"/>
      <c r="J5" s="54"/>
      <c r="K5" s="54"/>
      <c r="L5" s="54"/>
      <c r="M5" s="55">
        <f>AVERAGE(M9:M37)</f>
        <v>0.26524233765478711</v>
      </c>
      <c r="N5" s="54"/>
      <c r="O5" s="54"/>
      <c r="P5" s="54"/>
      <c r="Q5" s="56">
        <f>Q7*4</f>
        <v>565318344.26999986</v>
      </c>
      <c r="R5" s="54"/>
    </row>
    <row r="6" spans="1:18" s="63" customFormat="1" x14ac:dyDescent="0.35">
      <c r="B6" s="1" t="s">
        <v>7</v>
      </c>
      <c r="E6" s="53">
        <v>14218</v>
      </c>
      <c r="F6" s="53">
        <v>19128.084899999998</v>
      </c>
      <c r="G6" s="54">
        <f>F6/E6</f>
        <v>1.3453428681952453</v>
      </c>
      <c r="H6" s="54"/>
      <c r="I6" s="53">
        <f>SUM(I9:I53)</f>
        <v>44950999.515000008</v>
      </c>
      <c r="J6" s="53"/>
      <c r="K6" s="53">
        <v>720534</v>
      </c>
      <c r="L6" s="53">
        <v>183578.26009999998</v>
      </c>
      <c r="M6" s="54">
        <f>L6/K6</f>
        <v>0.25478084323571126</v>
      </c>
      <c r="N6" s="54"/>
      <c r="O6" s="53">
        <f>SUM(O9:O53)</f>
        <v>96378586.552499995</v>
      </c>
      <c r="P6" s="53"/>
      <c r="Q6" s="54"/>
      <c r="R6" s="54"/>
    </row>
    <row r="7" spans="1:18" x14ac:dyDescent="0.35">
      <c r="E7" s="57" t="s">
        <v>142</v>
      </c>
      <c r="F7" s="57"/>
      <c r="G7" s="57"/>
      <c r="H7" s="57"/>
      <c r="I7" s="57"/>
      <c r="J7" s="58"/>
      <c r="K7" s="57" t="s">
        <v>143</v>
      </c>
      <c r="L7" s="57"/>
      <c r="M7" s="57"/>
      <c r="N7" s="57"/>
      <c r="O7" s="57"/>
      <c r="P7" s="58"/>
      <c r="Q7" s="59">
        <f>SUM(Q9:Q53)</f>
        <v>141329586.06749997</v>
      </c>
      <c r="R7" s="59">
        <f>SUM(R9:R53)</f>
        <v>47109862.022499993</v>
      </c>
    </row>
    <row r="8" spans="1:18" ht="29" x14ac:dyDescent="0.35">
      <c r="B8" s="18" t="s">
        <v>8</v>
      </c>
      <c r="C8" s="18" t="s">
        <v>9</v>
      </c>
      <c r="D8" s="64" t="s">
        <v>144</v>
      </c>
      <c r="E8" s="19" t="s">
        <v>145</v>
      </c>
      <c r="F8" s="18" t="s">
        <v>146</v>
      </c>
      <c r="G8" s="18" t="s">
        <v>147</v>
      </c>
      <c r="H8" s="18" t="s">
        <v>148</v>
      </c>
      <c r="I8" s="18" t="s">
        <v>149</v>
      </c>
      <c r="J8" s="60"/>
      <c r="K8" s="18" t="s">
        <v>150</v>
      </c>
      <c r="L8" s="18" t="s">
        <v>146</v>
      </c>
      <c r="M8" s="18" t="s">
        <v>147</v>
      </c>
      <c r="N8" s="18" t="s">
        <v>148</v>
      </c>
      <c r="O8" s="18" t="s">
        <v>149</v>
      </c>
      <c r="P8" s="60"/>
      <c r="Q8" s="18" t="s">
        <v>151</v>
      </c>
      <c r="R8" s="18" t="s">
        <v>18</v>
      </c>
    </row>
    <row r="9" spans="1:18" x14ac:dyDescent="0.35">
      <c r="A9">
        <v>140127</v>
      </c>
      <c r="B9" s="24">
        <v>1002</v>
      </c>
      <c r="C9" s="25" t="s">
        <v>198</v>
      </c>
      <c r="D9" t="s">
        <v>199</v>
      </c>
      <c r="E9" s="26">
        <v>346</v>
      </c>
      <c r="F9" s="61">
        <v>356.15859999999998</v>
      </c>
      <c r="G9" s="61">
        <f>IFERROR(F9/E9,0)</f>
        <v>1.0293601156069363</v>
      </c>
      <c r="H9" s="16">
        <v>2350</v>
      </c>
      <c r="I9" s="28">
        <f t="shared" ref="I9:I53" si="0">E9*G9*H9</f>
        <v>836972.71</v>
      </c>
      <c r="J9" s="28"/>
      <c r="K9" s="26">
        <v>13357</v>
      </c>
      <c r="L9" s="61">
        <v>3754.7798000000003</v>
      </c>
      <c r="M9" s="61">
        <f t="shared" ref="M9:M53" si="1">IFERROR(L9/K9,0)</f>
        <v>0.28110951560979264</v>
      </c>
      <c r="N9" s="62">
        <v>525</v>
      </c>
      <c r="O9" s="15">
        <f t="shared" ref="O9:O53" si="2">K9*M9*N9</f>
        <v>1971259.395</v>
      </c>
      <c r="P9" s="28"/>
      <c r="Q9" s="15">
        <f>O9+I9</f>
        <v>2808232.105</v>
      </c>
      <c r="R9" s="15">
        <f>Q9/3</f>
        <v>936077.36833333329</v>
      </c>
    </row>
    <row r="10" spans="1:18" x14ac:dyDescent="0.35">
      <c r="A10">
        <v>140202</v>
      </c>
      <c r="B10" s="24">
        <v>1011</v>
      </c>
      <c r="C10" s="25" t="s">
        <v>200</v>
      </c>
      <c r="D10" t="s">
        <v>199</v>
      </c>
      <c r="E10" s="26">
        <v>587</v>
      </c>
      <c r="F10" s="61">
        <v>637.43020000000001</v>
      </c>
      <c r="G10" s="61">
        <f>IFERROR(F10/E10,0)</f>
        <v>1.0859117546848382</v>
      </c>
      <c r="H10" s="16">
        <v>2350</v>
      </c>
      <c r="I10" s="28">
        <f t="shared" si="0"/>
        <v>1497960.97</v>
      </c>
      <c r="J10" s="28"/>
      <c r="K10" s="26">
        <v>35824</v>
      </c>
      <c r="L10" s="61">
        <v>6771.8482999999987</v>
      </c>
      <c r="M10" s="61">
        <f t="shared" si="1"/>
        <v>0.18903104901741846</v>
      </c>
      <c r="N10" s="62">
        <v>525</v>
      </c>
      <c r="O10" s="15">
        <f t="shared" si="2"/>
        <v>3555220.3574999995</v>
      </c>
      <c r="P10" s="28"/>
      <c r="Q10" s="15">
        <f t="shared" ref="Q10:Q53" si="3">O10+I10</f>
        <v>5053181.3274999997</v>
      </c>
      <c r="R10" s="15">
        <f t="shared" ref="R10:R53" si="4">Q10/3</f>
        <v>1684393.7758333331</v>
      </c>
    </row>
    <row r="11" spans="1:18" x14ac:dyDescent="0.35">
      <c r="A11">
        <v>140288</v>
      </c>
      <c r="B11" s="24">
        <v>2005</v>
      </c>
      <c r="C11" s="25" t="s">
        <v>201</v>
      </c>
      <c r="D11" t="s">
        <v>199</v>
      </c>
      <c r="E11" s="26">
        <v>301</v>
      </c>
      <c r="F11" s="61">
        <v>298.60130000000004</v>
      </c>
      <c r="G11" s="61">
        <f t="shared" ref="G11:G53" si="5">IFERROR(F11/E11,0)</f>
        <v>0.99203089700996694</v>
      </c>
      <c r="H11" s="16">
        <v>2350</v>
      </c>
      <c r="I11" s="28">
        <f t="shared" si="0"/>
        <v>701713.05500000005</v>
      </c>
      <c r="J11" s="28"/>
      <c r="K11" s="26">
        <v>21121</v>
      </c>
      <c r="L11" s="61">
        <v>6471.1050999999998</v>
      </c>
      <c r="M11" s="61">
        <f t="shared" si="1"/>
        <v>0.30638251503243219</v>
      </c>
      <c r="N11" s="62">
        <v>525</v>
      </c>
      <c r="O11" s="15">
        <f t="shared" si="2"/>
        <v>3397330.1775000002</v>
      </c>
      <c r="P11" s="28"/>
      <c r="Q11" s="15">
        <f t="shared" si="3"/>
        <v>4099043.2325000004</v>
      </c>
      <c r="R11" s="15">
        <f t="shared" si="4"/>
        <v>1366347.7441666669</v>
      </c>
    </row>
    <row r="12" spans="1:18" x14ac:dyDescent="0.35">
      <c r="A12">
        <v>140291</v>
      </c>
      <c r="B12" s="24">
        <v>2008</v>
      </c>
      <c r="C12" s="25" t="s">
        <v>202</v>
      </c>
      <c r="D12" t="s">
        <v>199</v>
      </c>
      <c r="E12" s="26">
        <v>200</v>
      </c>
      <c r="F12" s="61">
        <v>283.42249999999996</v>
      </c>
      <c r="G12" s="61">
        <f t="shared" si="5"/>
        <v>1.4171124999999998</v>
      </c>
      <c r="H12" s="16">
        <v>2350</v>
      </c>
      <c r="I12" s="28">
        <f t="shared" si="0"/>
        <v>666042.87499999988</v>
      </c>
      <c r="J12" s="28"/>
      <c r="K12" s="26">
        <v>20029</v>
      </c>
      <c r="L12" s="61">
        <v>3613.4344000000001</v>
      </c>
      <c r="M12" s="61">
        <f t="shared" si="1"/>
        <v>0.18041012531828848</v>
      </c>
      <c r="N12" s="62">
        <v>525</v>
      </c>
      <c r="O12" s="15">
        <f t="shared" si="2"/>
        <v>1897053.06</v>
      </c>
      <c r="P12" s="28"/>
      <c r="Q12" s="15">
        <f t="shared" si="3"/>
        <v>2563095.9350000001</v>
      </c>
      <c r="R12" s="15">
        <f t="shared" si="4"/>
        <v>854365.31166666665</v>
      </c>
    </row>
    <row r="13" spans="1:18" x14ac:dyDescent="0.35">
      <c r="A13">
        <v>140223</v>
      </c>
      <c r="B13" s="24">
        <v>2010</v>
      </c>
      <c r="C13" s="25" t="s">
        <v>78</v>
      </c>
      <c r="D13" t="s">
        <v>199</v>
      </c>
      <c r="E13" s="26">
        <v>66</v>
      </c>
      <c r="F13" s="61">
        <v>41.401000000000003</v>
      </c>
      <c r="G13" s="61">
        <f t="shared" si="5"/>
        <v>0.62728787878787884</v>
      </c>
      <c r="H13" s="16">
        <v>2350</v>
      </c>
      <c r="I13" s="28">
        <f t="shared" si="0"/>
        <v>97292.35</v>
      </c>
      <c r="J13" s="28"/>
      <c r="K13" s="26">
        <v>3541</v>
      </c>
      <c r="L13" s="61">
        <v>718.74389999999994</v>
      </c>
      <c r="M13" s="61">
        <f t="shared" si="1"/>
        <v>0.2029776616774922</v>
      </c>
      <c r="N13" s="62">
        <v>525</v>
      </c>
      <c r="O13" s="15">
        <f t="shared" si="2"/>
        <v>377340.54749999999</v>
      </c>
      <c r="P13" s="28"/>
      <c r="Q13" s="15">
        <f t="shared" si="3"/>
        <v>474632.89749999996</v>
      </c>
      <c r="R13" s="15">
        <f t="shared" si="4"/>
        <v>158210.96583333332</v>
      </c>
    </row>
    <row r="14" spans="1:18" x14ac:dyDescent="0.35">
      <c r="A14">
        <v>140030</v>
      </c>
      <c r="B14" s="24">
        <v>2134</v>
      </c>
      <c r="C14" s="25" t="s">
        <v>203</v>
      </c>
      <c r="D14" t="s">
        <v>199</v>
      </c>
      <c r="E14" s="26">
        <v>151</v>
      </c>
      <c r="F14" s="61">
        <v>276.28899999999999</v>
      </c>
      <c r="G14" s="61">
        <f t="shared" si="5"/>
        <v>1.8297284768211919</v>
      </c>
      <c r="H14" s="16">
        <v>2350</v>
      </c>
      <c r="I14" s="28">
        <f t="shared" si="0"/>
        <v>649279.15</v>
      </c>
      <c r="J14" s="28"/>
      <c r="K14" s="26">
        <v>11032</v>
      </c>
      <c r="L14" s="61">
        <v>2974.9623000000001</v>
      </c>
      <c r="M14" s="61">
        <f t="shared" si="1"/>
        <v>0.26966663343002178</v>
      </c>
      <c r="N14" s="62">
        <v>525</v>
      </c>
      <c r="O14" s="15">
        <f t="shared" si="2"/>
        <v>1561855.2075</v>
      </c>
      <c r="P14" s="28"/>
      <c r="Q14" s="15">
        <f t="shared" si="3"/>
        <v>2211134.3574999999</v>
      </c>
      <c r="R14" s="15">
        <f t="shared" si="4"/>
        <v>737044.78583333327</v>
      </c>
    </row>
    <row r="15" spans="1:18" x14ac:dyDescent="0.35">
      <c r="A15">
        <v>140250</v>
      </c>
      <c r="B15" s="24">
        <v>3052</v>
      </c>
      <c r="C15" s="25" t="s">
        <v>204</v>
      </c>
      <c r="D15" t="s">
        <v>199</v>
      </c>
      <c r="E15" s="26">
        <v>545</v>
      </c>
      <c r="F15" s="61">
        <v>584.18310000000008</v>
      </c>
      <c r="G15" s="61">
        <f t="shared" si="5"/>
        <v>1.0718955963302754</v>
      </c>
      <c r="H15" s="16">
        <v>2350</v>
      </c>
      <c r="I15" s="28">
        <f t="shared" si="0"/>
        <v>1372830.2850000001</v>
      </c>
      <c r="J15" s="28"/>
      <c r="K15" s="26">
        <v>10957</v>
      </c>
      <c r="L15" s="61">
        <v>3217.4164999999998</v>
      </c>
      <c r="M15" s="61">
        <f t="shared" si="1"/>
        <v>0.29364027562288947</v>
      </c>
      <c r="N15" s="62">
        <v>525</v>
      </c>
      <c r="O15" s="15">
        <f t="shared" si="2"/>
        <v>1689143.6624999999</v>
      </c>
      <c r="P15" s="28"/>
      <c r="Q15" s="15">
        <f t="shared" si="3"/>
        <v>3061973.9474999998</v>
      </c>
      <c r="R15" s="15">
        <f t="shared" si="4"/>
        <v>1020657.9824999999</v>
      </c>
    </row>
    <row r="16" spans="1:18" x14ac:dyDescent="0.35">
      <c r="A16">
        <v>140002</v>
      </c>
      <c r="B16" s="24">
        <v>3066</v>
      </c>
      <c r="C16" s="25" t="s">
        <v>205</v>
      </c>
      <c r="D16" t="s">
        <v>199</v>
      </c>
      <c r="E16" s="26">
        <v>431</v>
      </c>
      <c r="F16" s="61">
        <v>626.97990000000004</v>
      </c>
      <c r="G16" s="61">
        <f t="shared" si="5"/>
        <v>1.4547097447795825</v>
      </c>
      <c r="H16" s="16">
        <v>2350</v>
      </c>
      <c r="I16" s="28">
        <f t="shared" si="0"/>
        <v>1473402.7650000001</v>
      </c>
      <c r="J16" s="28"/>
      <c r="K16" s="26">
        <v>16349</v>
      </c>
      <c r="L16" s="61">
        <v>5425.9751999999999</v>
      </c>
      <c r="M16" s="61">
        <f t="shared" si="1"/>
        <v>0.33188422533488288</v>
      </c>
      <c r="N16" s="62">
        <v>525</v>
      </c>
      <c r="O16" s="15">
        <f t="shared" si="2"/>
        <v>2848636.98</v>
      </c>
      <c r="P16" s="28"/>
      <c r="Q16" s="15">
        <f t="shared" si="3"/>
        <v>4322039.7450000001</v>
      </c>
      <c r="R16" s="15">
        <f t="shared" si="4"/>
        <v>1440679.915</v>
      </c>
    </row>
    <row r="17" spans="1:18" x14ac:dyDescent="0.35">
      <c r="A17">
        <v>140304</v>
      </c>
      <c r="B17" s="24">
        <v>3072</v>
      </c>
      <c r="C17" s="25" t="s">
        <v>206</v>
      </c>
      <c r="D17" t="s">
        <v>199</v>
      </c>
      <c r="E17" s="26">
        <v>796</v>
      </c>
      <c r="F17" s="61">
        <v>1003.7791</v>
      </c>
      <c r="G17" s="61">
        <f t="shared" si="5"/>
        <v>1.2610290201005026</v>
      </c>
      <c r="H17" s="16">
        <v>2350</v>
      </c>
      <c r="I17" s="28">
        <f t="shared" si="0"/>
        <v>2358880.8850000002</v>
      </c>
      <c r="J17" s="28"/>
      <c r="K17" s="26">
        <v>40498</v>
      </c>
      <c r="L17" s="61">
        <v>6822.8933999999999</v>
      </c>
      <c r="M17" s="61">
        <f t="shared" si="1"/>
        <v>0.16847482344807152</v>
      </c>
      <c r="N17" s="62">
        <v>525</v>
      </c>
      <c r="O17" s="15">
        <f t="shared" si="2"/>
        <v>3582019.0350000006</v>
      </c>
      <c r="P17" s="28"/>
      <c r="Q17" s="15">
        <f t="shared" si="3"/>
        <v>5940899.9200000009</v>
      </c>
      <c r="R17" s="15">
        <f t="shared" si="4"/>
        <v>1980299.9733333336</v>
      </c>
    </row>
    <row r="18" spans="1:18" x14ac:dyDescent="0.35">
      <c r="A18">
        <v>140122</v>
      </c>
      <c r="B18" s="24">
        <v>3999</v>
      </c>
      <c r="C18" s="25" t="s">
        <v>207</v>
      </c>
      <c r="D18" t="s">
        <v>199</v>
      </c>
      <c r="E18" s="26">
        <v>33</v>
      </c>
      <c r="F18" s="61">
        <v>133.4932</v>
      </c>
      <c r="G18" s="61">
        <f t="shared" si="5"/>
        <v>4.0452484848484849</v>
      </c>
      <c r="H18" s="16">
        <v>2350</v>
      </c>
      <c r="I18" s="28">
        <f t="shared" si="0"/>
        <v>313709.02</v>
      </c>
      <c r="J18" s="28"/>
      <c r="K18" s="26">
        <v>2984</v>
      </c>
      <c r="L18" s="61">
        <v>1367.2939999999996</v>
      </c>
      <c r="M18" s="61">
        <f t="shared" si="1"/>
        <v>0.45820844504021435</v>
      </c>
      <c r="N18" s="62">
        <v>525</v>
      </c>
      <c r="O18" s="15">
        <f t="shared" si="2"/>
        <v>717829.34999999986</v>
      </c>
      <c r="P18" s="28"/>
      <c r="Q18" s="15">
        <f t="shared" si="3"/>
        <v>1031538.3699999999</v>
      </c>
      <c r="R18" s="15">
        <f t="shared" si="4"/>
        <v>343846.12333333329</v>
      </c>
    </row>
    <row r="19" spans="1:18" x14ac:dyDescent="0.35">
      <c r="A19">
        <v>140065</v>
      </c>
      <c r="B19" s="24">
        <v>4005</v>
      </c>
      <c r="C19" s="25" t="s">
        <v>208</v>
      </c>
      <c r="D19" t="s">
        <v>199</v>
      </c>
      <c r="E19" s="26">
        <v>370</v>
      </c>
      <c r="F19" s="61">
        <v>337.23150000000004</v>
      </c>
      <c r="G19" s="61">
        <f t="shared" si="5"/>
        <v>0.91143648648648656</v>
      </c>
      <c r="H19" s="16">
        <v>2350</v>
      </c>
      <c r="I19" s="28">
        <f t="shared" si="0"/>
        <v>792494.02500000014</v>
      </c>
      <c r="J19" s="28"/>
      <c r="K19" s="26">
        <v>13232</v>
      </c>
      <c r="L19" s="61">
        <v>2646.6193000000007</v>
      </c>
      <c r="M19" s="61">
        <f t="shared" si="1"/>
        <v>0.200016573458283</v>
      </c>
      <c r="N19" s="62">
        <v>525</v>
      </c>
      <c r="O19" s="15">
        <f t="shared" si="2"/>
        <v>1389475.1325000003</v>
      </c>
      <c r="P19" s="28"/>
      <c r="Q19" s="15">
        <f t="shared" si="3"/>
        <v>2181969.1575000007</v>
      </c>
      <c r="R19" s="15">
        <f t="shared" si="4"/>
        <v>727323.05250000022</v>
      </c>
    </row>
    <row r="20" spans="1:18" x14ac:dyDescent="0.35">
      <c r="A20">
        <v>140258</v>
      </c>
      <c r="B20" s="24">
        <v>4006</v>
      </c>
      <c r="C20" s="25" t="s">
        <v>209</v>
      </c>
      <c r="D20" t="s">
        <v>199</v>
      </c>
      <c r="E20" s="26">
        <v>284</v>
      </c>
      <c r="F20" s="61">
        <v>315.35430000000002</v>
      </c>
      <c r="G20" s="61">
        <f t="shared" si="5"/>
        <v>1.1104024647887325</v>
      </c>
      <c r="H20" s="16">
        <v>2350</v>
      </c>
      <c r="I20" s="28">
        <f t="shared" si="0"/>
        <v>741082.6050000001</v>
      </c>
      <c r="J20" s="28"/>
      <c r="K20" s="26">
        <v>21683</v>
      </c>
      <c r="L20" s="61">
        <v>5665.6084000000001</v>
      </c>
      <c r="M20" s="61">
        <f t="shared" si="1"/>
        <v>0.26129264400682561</v>
      </c>
      <c r="N20" s="62">
        <v>525</v>
      </c>
      <c r="O20" s="15">
        <f t="shared" si="2"/>
        <v>2974444.41</v>
      </c>
      <c r="P20" s="28"/>
      <c r="Q20" s="15">
        <f t="shared" si="3"/>
        <v>3715527.0150000001</v>
      </c>
      <c r="R20" s="15">
        <f t="shared" si="4"/>
        <v>1238509.0050000001</v>
      </c>
    </row>
    <row r="21" spans="1:18" x14ac:dyDescent="0.35">
      <c r="A21">
        <v>140290</v>
      </c>
      <c r="B21" s="24">
        <v>4008</v>
      </c>
      <c r="C21" s="25" t="s">
        <v>210</v>
      </c>
      <c r="D21" t="s">
        <v>199</v>
      </c>
      <c r="E21" s="26">
        <v>171</v>
      </c>
      <c r="F21" s="61">
        <v>270.75010000000003</v>
      </c>
      <c r="G21" s="61">
        <f t="shared" si="5"/>
        <v>1.5833339181286552</v>
      </c>
      <c r="H21" s="16">
        <v>2350</v>
      </c>
      <c r="I21" s="28">
        <f t="shared" si="0"/>
        <v>636262.7350000001</v>
      </c>
      <c r="J21" s="28"/>
      <c r="K21" s="26">
        <v>14492</v>
      </c>
      <c r="L21" s="61">
        <v>2755.7760999999996</v>
      </c>
      <c r="M21" s="61">
        <f t="shared" si="1"/>
        <v>0.19015843913883518</v>
      </c>
      <c r="N21" s="62">
        <v>525</v>
      </c>
      <c r="O21" s="15">
        <f t="shared" si="2"/>
        <v>1446782.4524999999</v>
      </c>
      <c r="P21" s="28"/>
      <c r="Q21" s="15">
        <f t="shared" si="3"/>
        <v>2083045.1875</v>
      </c>
      <c r="R21" s="15">
        <f t="shared" si="4"/>
        <v>694348.39583333337</v>
      </c>
    </row>
    <row r="22" spans="1:18" x14ac:dyDescent="0.35">
      <c r="A22">
        <v>140289</v>
      </c>
      <c r="B22" s="24">
        <v>4025</v>
      </c>
      <c r="C22" s="25" t="s">
        <v>211</v>
      </c>
      <c r="D22" t="s">
        <v>199</v>
      </c>
      <c r="E22" s="26">
        <v>438</v>
      </c>
      <c r="F22" s="61">
        <v>699.08699999999999</v>
      </c>
      <c r="G22" s="61">
        <f t="shared" si="5"/>
        <v>1.5960890410958903</v>
      </c>
      <c r="H22" s="16">
        <v>2350</v>
      </c>
      <c r="I22" s="28">
        <f t="shared" si="0"/>
        <v>1642854.45</v>
      </c>
      <c r="J22" s="28"/>
      <c r="K22" s="26">
        <v>12444</v>
      </c>
      <c r="L22" s="61">
        <v>3823.5272000000004</v>
      </c>
      <c r="M22" s="61">
        <f t="shared" si="1"/>
        <v>0.30725869495339125</v>
      </c>
      <c r="N22" s="62">
        <v>525</v>
      </c>
      <c r="O22" s="15">
        <f t="shared" si="2"/>
        <v>2007351.7800000005</v>
      </c>
      <c r="P22" s="28"/>
      <c r="Q22" s="15">
        <f t="shared" si="3"/>
        <v>3650206.2300000004</v>
      </c>
      <c r="R22" s="15">
        <f t="shared" si="4"/>
        <v>1216735.4100000001</v>
      </c>
    </row>
    <row r="23" spans="1:18" x14ac:dyDescent="0.35">
      <c r="A23">
        <v>140015</v>
      </c>
      <c r="B23" s="24">
        <v>5003</v>
      </c>
      <c r="C23" s="25" t="s">
        <v>212</v>
      </c>
      <c r="D23" t="s">
        <v>199</v>
      </c>
      <c r="E23" s="26">
        <v>142</v>
      </c>
      <c r="F23" s="61">
        <v>114.65110000000001</v>
      </c>
      <c r="G23" s="61">
        <f t="shared" si="5"/>
        <v>0.80740211267605644</v>
      </c>
      <c r="H23" s="16">
        <v>2350</v>
      </c>
      <c r="I23" s="28">
        <f t="shared" si="0"/>
        <v>269430.08500000002</v>
      </c>
      <c r="J23" s="28"/>
      <c r="K23" s="26">
        <v>11110</v>
      </c>
      <c r="L23" s="61">
        <v>2905.2858999999999</v>
      </c>
      <c r="M23" s="61">
        <f t="shared" si="1"/>
        <v>0.26150188118811879</v>
      </c>
      <c r="N23" s="62">
        <v>525</v>
      </c>
      <c r="O23" s="15">
        <f t="shared" si="2"/>
        <v>1525275.0974999999</v>
      </c>
      <c r="P23" s="28"/>
      <c r="Q23" s="15">
        <f t="shared" si="3"/>
        <v>1794705.1824999999</v>
      </c>
      <c r="R23" s="15">
        <f t="shared" si="4"/>
        <v>598235.06083333329</v>
      </c>
    </row>
    <row r="24" spans="1:18" x14ac:dyDescent="0.35">
      <c r="A24">
        <v>140116</v>
      </c>
      <c r="B24" s="24">
        <v>5006</v>
      </c>
      <c r="C24" s="25" t="s">
        <v>213</v>
      </c>
      <c r="D24" t="s">
        <v>199</v>
      </c>
      <c r="E24" s="26">
        <v>452</v>
      </c>
      <c r="F24" s="61">
        <v>452.79979999999995</v>
      </c>
      <c r="G24" s="61">
        <f t="shared" si="5"/>
        <v>1.0017694690265486</v>
      </c>
      <c r="H24" s="16">
        <v>2350</v>
      </c>
      <c r="I24" s="28">
        <f t="shared" si="0"/>
        <v>1064079.53</v>
      </c>
      <c r="J24" s="28"/>
      <c r="K24" s="26">
        <v>30853</v>
      </c>
      <c r="L24" s="61">
        <v>5516.7363000000014</v>
      </c>
      <c r="M24" s="61">
        <f t="shared" si="1"/>
        <v>0.17880712734580109</v>
      </c>
      <c r="N24" s="62">
        <v>525</v>
      </c>
      <c r="O24" s="15">
        <f t="shared" si="2"/>
        <v>2896286.5575000006</v>
      </c>
      <c r="P24" s="28"/>
      <c r="Q24" s="15">
        <f t="shared" si="3"/>
        <v>3960366.0875000004</v>
      </c>
      <c r="R24" s="15">
        <f t="shared" si="4"/>
        <v>1320122.0291666668</v>
      </c>
    </row>
    <row r="25" spans="1:18" x14ac:dyDescent="0.35">
      <c r="A25">
        <v>140294</v>
      </c>
      <c r="B25" s="24">
        <v>5007</v>
      </c>
      <c r="C25" s="25" t="s">
        <v>204</v>
      </c>
      <c r="D25" t="s">
        <v>199</v>
      </c>
      <c r="E25" s="26">
        <v>198</v>
      </c>
      <c r="F25" s="61">
        <v>251.23830000000001</v>
      </c>
      <c r="G25" s="61">
        <f t="shared" si="5"/>
        <v>1.2688803030303031</v>
      </c>
      <c r="H25" s="16">
        <v>2350</v>
      </c>
      <c r="I25" s="28">
        <f t="shared" si="0"/>
        <v>590410.005</v>
      </c>
      <c r="J25" s="28"/>
      <c r="K25" s="26">
        <v>7454</v>
      </c>
      <c r="L25" s="61">
        <v>2399.3784999999998</v>
      </c>
      <c r="M25" s="61">
        <f t="shared" si="1"/>
        <v>0.32189140059028709</v>
      </c>
      <c r="N25" s="62">
        <v>525</v>
      </c>
      <c r="O25" s="15">
        <f t="shared" si="2"/>
        <v>1259673.7124999999</v>
      </c>
      <c r="P25" s="28"/>
      <c r="Q25" s="15">
        <f t="shared" si="3"/>
        <v>1850083.7174999998</v>
      </c>
      <c r="R25" s="15">
        <f t="shared" si="4"/>
        <v>616694.57249999989</v>
      </c>
    </row>
    <row r="26" spans="1:18" x14ac:dyDescent="0.35">
      <c r="A26">
        <v>140135</v>
      </c>
      <c r="B26" s="24">
        <v>5014</v>
      </c>
      <c r="C26" s="25" t="s">
        <v>214</v>
      </c>
      <c r="D26" t="s">
        <v>199</v>
      </c>
      <c r="E26" s="26">
        <v>466</v>
      </c>
      <c r="F26" s="61">
        <v>597.30729999999994</v>
      </c>
      <c r="G26" s="61">
        <f t="shared" si="5"/>
        <v>1.2817753218884118</v>
      </c>
      <c r="H26" s="16">
        <v>2350</v>
      </c>
      <c r="I26" s="28">
        <f t="shared" si="0"/>
        <v>1403672.1549999998</v>
      </c>
      <c r="J26" s="28"/>
      <c r="K26" s="26">
        <v>15686</v>
      </c>
      <c r="L26" s="61">
        <v>5253.3118999999988</v>
      </c>
      <c r="M26" s="61">
        <f t="shared" si="1"/>
        <v>0.33490449445365283</v>
      </c>
      <c r="N26" s="62">
        <v>525</v>
      </c>
      <c r="O26" s="15">
        <f t="shared" si="2"/>
        <v>2757988.7474999996</v>
      </c>
      <c r="P26" s="28"/>
      <c r="Q26" s="15">
        <f t="shared" si="3"/>
        <v>4161660.9024999994</v>
      </c>
      <c r="R26" s="15">
        <f t="shared" si="4"/>
        <v>1387220.3008333331</v>
      </c>
    </row>
    <row r="27" spans="1:18" x14ac:dyDescent="0.35">
      <c r="A27">
        <v>140231</v>
      </c>
      <c r="B27" s="24">
        <v>6005</v>
      </c>
      <c r="C27" s="25" t="s">
        <v>215</v>
      </c>
      <c r="D27" t="s">
        <v>199</v>
      </c>
      <c r="E27" s="26">
        <v>125</v>
      </c>
      <c r="F27" s="61">
        <v>138.4581</v>
      </c>
      <c r="G27" s="61">
        <f t="shared" si="5"/>
        <v>1.1076648</v>
      </c>
      <c r="H27" s="16">
        <v>2350</v>
      </c>
      <c r="I27" s="28">
        <f t="shared" si="0"/>
        <v>325376.53500000003</v>
      </c>
      <c r="J27" s="28"/>
      <c r="K27" s="26">
        <v>14788</v>
      </c>
      <c r="L27" s="61">
        <v>2950.7024999999994</v>
      </c>
      <c r="M27" s="61">
        <f t="shared" si="1"/>
        <v>0.19953357451988094</v>
      </c>
      <c r="N27" s="62">
        <v>525</v>
      </c>
      <c r="O27" s="15">
        <f t="shared" si="2"/>
        <v>1549118.8124999998</v>
      </c>
      <c r="P27" s="28"/>
      <c r="Q27" s="15">
        <f t="shared" si="3"/>
        <v>1874495.3474999997</v>
      </c>
      <c r="R27" s="15">
        <f t="shared" si="4"/>
        <v>624831.78249999986</v>
      </c>
    </row>
    <row r="28" spans="1:18" x14ac:dyDescent="0.35">
      <c r="B28" s="24">
        <v>7005</v>
      </c>
      <c r="C28" s="25" t="s">
        <v>216</v>
      </c>
      <c r="D28" t="s">
        <v>199</v>
      </c>
      <c r="E28" s="26">
        <v>204</v>
      </c>
      <c r="F28" s="61">
        <v>283.81079999999992</v>
      </c>
      <c r="G28" s="61">
        <f t="shared" si="5"/>
        <v>1.3912294117647055</v>
      </c>
      <c r="H28" s="16">
        <v>2350</v>
      </c>
      <c r="I28" s="28">
        <f t="shared" si="0"/>
        <v>666955.37999999977</v>
      </c>
      <c r="J28" s="28"/>
      <c r="K28" s="26">
        <v>13157</v>
      </c>
      <c r="L28" s="61">
        <v>4732.4682999999995</v>
      </c>
      <c r="M28" s="61">
        <f t="shared" si="1"/>
        <v>0.35969204985939041</v>
      </c>
      <c r="N28" s="62">
        <v>525</v>
      </c>
      <c r="O28" s="15">
        <f t="shared" si="2"/>
        <v>2484545.8574999999</v>
      </c>
      <c r="P28" s="28"/>
      <c r="Q28" s="15">
        <f t="shared" si="3"/>
        <v>3151501.2374999998</v>
      </c>
      <c r="R28" s="15">
        <f t="shared" si="4"/>
        <v>1050500.4124999999</v>
      </c>
    </row>
    <row r="29" spans="1:18" x14ac:dyDescent="0.35">
      <c r="A29">
        <v>140275</v>
      </c>
      <c r="B29" s="24">
        <v>7008</v>
      </c>
      <c r="C29" s="25" t="s">
        <v>217</v>
      </c>
      <c r="D29" t="s">
        <v>199</v>
      </c>
      <c r="E29" s="26">
        <v>1</v>
      </c>
      <c r="F29" s="61">
        <v>0.85129999999999995</v>
      </c>
      <c r="G29" s="61">
        <f t="shared" si="5"/>
        <v>0.85129999999999995</v>
      </c>
      <c r="H29" s="16">
        <v>2350</v>
      </c>
      <c r="I29" s="28">
        <f t="shared" si="0"/>
        <v>2000.5549999999998</v>
      </c>
      <c r="J29" s="28"/>
      <c r="K29" s="26">
        <v>2492</v>
      </c>
      <c r="L29" s="61">
        <v>508.55129999999997</v>
      </c>
      <c r="M29" s="61">
        <f t="shared" si="1"/>
        <v>0.20407355537720706</v>
      </c>
      <c r="N29" s="62">
        <v>525</v>
      </c>
      <c r="O29" s="15">
        <f t="shared" si="2"/>
        <v>266989.4325</v>
      </c>
      <c r="P29" s="28"/>
      <c r="Q29" s="15">
        <f t="shared" si="3"/>
        <v>268989.98749999999</v>
      </c>
      <c r="R29" s="15">
        <f t="shared" si="4"/>
        <v>89663.329166666663</v>
      </c>
    </row>
    <row r="30" spans="1:18" x14ac:dyDescent="0.35">
      <c r="A30">
        <v>140046</v>
      </c>
      <c r="B30" s="24">
        <v>8012</v>
      </c>
      <c r="C30" s="25" t="s">
        <v>218</v>
      </c>
      <c r="D30" t="s">
        <v>199</v>
      </c>
      <c r="E30" s="26">
        <v>417</v>
      </c>
      <c r="F30" s="61">
        <v>468.63300000000004</v>
      </c>
      <c r="G30" s="61">
        <f t="shared" si="5"/>
        <v>1.1238201438848923</v>
      </c>
      <c r="H30" s="16">
        <v>2350</v>
      </c>
      <c r="I30" s="28">
        <f t="shared" si="0"/>
        <v>1101287.5500000003</v>
      </c>
      <c r="J30" s="28"/>
      <c r="K30" s="26">
        <v>12645</v>
      </c>
      <c r="L30" s="61">
        <v>4270.1230999999998</v>
      </c>
      <c r="M30" s="61">
        <f t="shared" si="1"/>
        <v>0.33769261368129694</v>
      </c>
      <c r="N30" s="62">
        <v>525</v>
      </c>
      <c r="O30" s="15">
        <f t="shared" si="2"/>
        <v>2241814.6274999999</v>
      </c>
      <c r="P30" s="28"/>
      <c r="Q30" s="15">
        <f t="shared" si="3"/>
        <v>3343102.1775000002</v>
      </c>
      <c r="R30" s="15">
        <f t="shared" si="4"/>
        <v>1114367.3925000001</v>
      </c>
    </row>
    <row r="31" spans="1:18" x14ac:dyDescent="0.35">
      <c r="A31">
        <v>140008</v>
      </c>
      <c r="B31" s="24">
        <v>8016</v>
      </c>
      <c r="C31" s="25" t="s">
        <v>219</v>
      </c>
      <c r="D31" t="s">
        <v>199</v>
      </c>
      <c r="E31" s="26">
        <v>314</v>
      </c>
      <c r="F31" s="61">
        <v>561.71969999999999</v>
      </c>
      <c r="G31" s="61">
        <f t="shared" si="5"/>
        <v>1.7889162420382165</v>
      </c>
      <c r="H31" s="16">
        <v>2350</v>
      </c>
      <c r="I31" s="28">
        <f t="shared" si="0"/>
        <v>1320041.2949999999</v>
      </c>
      <c r="J31" s="28"/>
      <c r="K31" s="26">
        <v>21062</v>
      </c>
      <c r="L31" s="61">
        <v>6474.5792999999994</v>
      </c>
      <c r="M31" s="61">
        <f t="shared" si="1"/>
        <v>0.30740572120406418</v>
      </c>
      <c r="N31" s="62">
        <v>525</v>
      </c>
      <c r="O31" s="15">
        <f t="shared" si="2"/>
        <v>3399154.1324999998</v>
      </c>
      <c r="P31" s="28"/>
      <c r="Q31" s="15">
        <f t="shared" si="3"/>
        <v>4719195.4275000002</v>
      </c>
      <c r="R31" s="15">
        <f t="shared" si="4"/>
        <v>1573065.1425000001</v>
      </c>
    </row>
    <row r="32" spans="1:18" x14ac:dyDescent="0.35">
      <c r="A32">
        <v>140011</v>
      </c>
      <c r="B32" s="24">
        <v>8088</v>
      </c>
      <c r="C32" s="25" t="s">
        <v>220</v>
      </c>
      <c r="D32" t="s">
        <v>199</v>
      </c>
      <c r="E32" s="26">
        <v>851</v>
      </c>
      <c r="F32" s="61">
        <v>1186.9927</v>
      </c>
      <c r="G32" s="61">
        <f t="shared" si="5"/>
        <v>1.3948210340775558</v>
      </c>
      <c r="H32" s="16">
        <v>2350</v>
      </c>
      <c r="I32" s="28">
        <f t="shared" si="0"/>
        <v>2789432.8450000002</v>
      </c>
      <c r="J32" s="28"/>
      <c r="K32" s="26">
        <v>27005</v>
      </c>
      <c r="L32" s="61">
        <v>6682.9496000000008</v>
      </c>
      <c r="M32" s="61">
        <f t="shared" si="1"/>
        <v>0.24747082392149605</v>
      </c>
      <c r="N32" s="62">
        <v>525</v>
      </c>
      <c r="O32" s="15">
        <f t="shared" si="2"/>
        <v>3508548.5400000005</v>
      </c>
      <c r="P32" s="28"/>
      <c r="Q32" s="15">
        <f t="shared" si="3"/>
        <v>6297981.3850000007</v>
      </c>
      <c r="R32" s="15">
        <f t="shared" si="4"/>
        <v>2099327.1283333334</v>
      </c>
    </row>
    <row r="33" spans="1:18" x14ac:dyDescent="0.35">
      <c r="B33" s="24">
        <v>10004</v>
      </c>
      <c r="C33" s="25" t="s">
        <v>221</v>
      </c>
      <c r="D33" t="s">
        <v>199</v>
      </c>
      <c r="E33" s="26">
        <v>644</v>
      </c>
      <c r="F33" s="61">
        <v>774.84010000000001</v>
      </c>
      <c r="G33" s="61">
        <f t="shared" si="5"/>
        <v>1.2031678571428572</v>
      </c>
      <c r="H33" s="16">
        <v>2350</v>
      </c>
      <c r="I33" s="28">
        <f t="shared" si="0"/>
        <v>1820874.2350000001</v>
      </c>
      <c r="J33" s="28"/>
      <c r="K33" s="26">
        <v>18770</v>
      </c>
      <c r="L33" s="61">
        <v>4475.7658999999994</v>
      </c>
      <c r="M33" s="61">
        <f t="shared" si="1"/>
        <v>0.23845316462440061</v>
      </c>
      <c r="N33" s="62">
        <v>525</v>
      </c>
      <c r="O33" s="15">
        <f t="shared" si="2"/>
        <v>2349777.0974999997</v>
      </c>
      <c r="P33" s="28"/>
      <c r="Q33" s="15">
        <f t="shared" si="3"/>
        <v>4170651.3324999996</v>
      </c>
      <c r="R33" s="15">
        <f t="shared" si="4"/>
        <v>1390217.1108333331</v>
      </c>
    </row>
    <row r="34" spans="1:18" x14ac:dyDescent="0.35">
      <c r="B34" s="24">
        <v>12002</v>
      </c>
      <c r="C34" s="25" t="s">
        <v>222</v>
      </c>
      <c r="D34" t="s">
        <v>199</v>
      </c>
      <c r="E34" s="26">
        <v>438</v>
      </c>
      <c r="F34" s="61">
        <v>561.32159999999999</v>
      </c>
      <c r="G34" s="61">
        <f t="shared" si="5"/>
        <v>1.2815561643835616</v>
      </c>
      <c r="H34" s="16">
        <v>2350</v>
      </c>
      <c r="I34" s="28">
        <f t="shared" si="0"/>
        <v>1319105.76</v>
      </c>
      <c r="J34" s="28"/>
      <c r="K34" s="26">
        <v>29060</v>
      </c>
      <c r="L34" s="61">
        <v>9176.5753999999997</v>
      </c>
      <c r="M34" s="61">
        <f t="shared" si="1"/>
        <v>0.31578029593943563</v>
      </c>
      <c r="N34" s="62">
        <v>525</v>
      </c>
      <c r="O34" s="15">
        <f t="shared" si="2"/>
        <v>4817702.085</v>
      </c>
      <c r="P34" s="28"/>
      <c r="Q34" s="15">
        <f t="shared" si="3"/>
        <v>6136807.8449999997</v>
      </c>
      <c r="R34" s="15">
        <f t="shared" si="4"/>
        <v>2045602.615</v>
      </c>
    </row>
    <row r="35" spans="1:18" x14ac:dyDescent="0.35">
      <c r="A35">
        <v>140032</v>
      </c>
      <c r="B35" s="24">
        <v>12009</v>
      </c>
      <c r="C35" s="25" t="s">
        <v>223</v>
      </c>
      <c r="D35" t="s">
        <v>199</v>
      </c>
      <c r="E35" s="26">
        <v>157</v>
      </c>
      <c r="F35" s="61">
        <v>260.25669999999997</v>
      </c>
      <c r="G35" s="61">
        <f t="shared" si="5"/>
        <v>1.6576859872611462</v>
      </c>
      <c r="H35" s="16">
        <v>2350</v>
      </c>
      <c r="I35" s="28">
        <f t="shared" si="0"/>
        <v>611603.24499999988</v>
      </c>
      <c r="J35" s="28"/>
      <c r="K35" s="26">
        <v>10415</v>
      </c>
      <c r="L35" s="61">
        <v>2983.3956999999996</v>
      </c>
      <c r="M35" s="61">
        <f t="shared" si="1"/>
        <v>0.28645181949111853</v>
      </c>
      <c r="N35" s="62">
        <v>525</v>
      </c>
      <c r="O35" s="15">
        <f t="shared" si="2"/>
        <v>1566282.7424999997</v>
      </c>
      <c r="P35" s="28"/>
      <c r="Q35" s="15">
        <f t="shared" si="3"/>
        <v>2177885.9874999998</v>
      </c>
      <c r="R35" s="15">
        <f t="shared" si="4"/>
        <v>725961.99583333323</v>
      </c>
    </row>
    <row r="36" spans="1:18" x14ac:dyDescent="0.35">
      <c r="A36">
        <v>140187</v>
      </c>
      <c r="B36" s="24">
        <v>12010</v>
      </c>
      <c r="C36" s="25" t="s">
        <v>224</v>
      </c>
      <c r="D36" t="s">
        <v>199</v>
      </c>
      <c r="E36" s="26">
        <v>296</v>
      </c>
      <c r="F36" s="61">
        <v>542.79380000000003</v>
      </c>
      <c r="G36" s="61">
        <f t="shared" si="5"/>
        <v>1.8337628378378379</v>
      </c>
      <c r="H36" s="16">
        <v>2350</v>
      </c>
      <c r="I36" s="28">
        <f t="shared" si="0"/>
        <v>1275565.4300000002</v>
      </c>
      <c r="J36" s="28"/>
      <c r="K36" s="26">
        <v>24682</v>
      </c>
      <c r="L36" s="61">
        <v>6756.1937000000007</v>
      </c>
      <c r="M36" s="61">
        <f t="shared" si="1"/>
        <v>0.27372958836398997</v>
      </c>
      <c r="N36" s="62">
        <v>525</v>
      </c>
      <c r="O36" s="15">
        <f t="shared" si="2"/>
        <v>3547001.6925000004</v>
      </c>
      <c r="P36" s="28"/>
      <c r="Q36" s="15">
        <f t="shared" si="3"/>
        <v>4822567.1225000005</v>
      </c>
      <c r="R36" s="15">
        <f t="shared" si="4"/>
        <v>1607522.3741666668</v>
      </c>
    </row>
    <row r="37" spans="1:18" x14ac:dyDescent="0.35">
      <c r="A37">
        <v>140145</v>
      </c>
      <c r="B37" s="24">
        <v>13011</v>
      </c>
      <c r="C37" s="25" t="s">
        <v>225</v>
      </c>
      <c r="D37" t="s">
        <v>199</v>
      </c>
      <c r="E37" s="26">
        <v>145</v>
      </c>
      <c r="F37" s="61">
        <v>127.71169999999999</v>
      </c>
      <c r="G37" s="61">
        <f t="shared" si="5"/>
        <v>0.8807703448275862</v>
      </c>
      <c r="H37" s="16">
        <v>2350</v>
      </c>
      <c r="I37" s="28">
        <f t="shared" si="0"/>
        <v>300122.495</v>
      </c>
      <c r="J37" s="28"/>
      <c r="K37" s="26">
        <v>17302</v>
      </c>
      <c r="L37" s="61">
        <v>3185.7837</v>
      </c>
      <c r="M37" s="61">
        <f t="shared" si="1"/>
        <v>0.18412806033984511</v>
      </c>
      <c r="N37" s="62">
        <v>525</v>
      </c>
      <c r="O37" s="15">
        <f t="shared" si="2"/>
        <v>1672536.4424999999</v>
      </c>
      <c r="P37" s="28"/>
      <c r="Q37" s="15">
        <f t="shared" si="3"/>
        <v>1972658.9375</v>
      </c>
      <c r="R37" s="15">
        <f t="shared" si="4"/>
        <v>657552.97916666663</v>
      </c>
    </row>
    <row r="38" spans="1:18" x14ac:dyDescent="0.35">
      <c r="A38">
        <v>140234</v>
      </c>
      <c r="B38" s="24">
        <v>13014</v>
      </c>
      <c r="C38" s="25" t="s">
        <v>226</v>
      </c>
      <c r="D38" t="s">
        <v>199</v>
      </c>
      <c r="E38" s="26">
        <v>498</v>
      </c>
      <c r="F38" s="61">
        <v>382.83660000000003</v>
      </c>
      <c r="G38" s="61">
        <f t="shared" si="5"/>
        <v>0.76874819277108442</v>
      </c>
      <c r="H38" s="16">
        <v>2350</v>
      </c>
      <c r="I38" s="28">
        <f t="shared" si="0"/>
        <v>899666.01000000013</v>
      </c>
      <c r="J38" s="28"/>
      <c r="K38" s="26">
        <v>13831</v>
      </c>
      <c r="L38" s="61">
        <v>2871.0302000000006</v>
      </c>
      <c r="M38" s="61">
        <f t="shared" si="1"/>
        <v>0.20757936519412917</v>
      </c>
      <c r="N38" s="62">
        <v>525</v>
      </c>
      <c r="O38" s="15">
        <f t="shared" si="2"/>
        <v>1507290.8550000002</v>
      </c>
      <c r="Q38" s="15">
        <f t="shared" si="3"/>
        <v>2406956.8650000002</v>
      </c>
      <c r="R38" s="15">
        <f t="shared" si="4"/>
        <v>802318.95500000007</v>
      </c>
    </row>
    <row r="39" spans="1:18" x14ac:dyDescent="0.35">
      <c r="A39">
        <v>140012</v>
      </c>
      <c r="B39" s="24">
        <v>13026</v>
      </c>
      <c r="C39" s="25" t="s">
        <v>227</v>
      </c>
      <c r="D39" t="s">
        <v>199</v>
      </c>
      <c r="E39" s="26">
        <v>166</v>
      </c>
      <c r="F39" s="61">
        <v>346.22469999999998</v>
      </c>
      <c r="G39" s="61">
        <f t="shared" si="5"/>
        <v>2.0856909638554217</v>
      </c>
      <c r="H39" s="16">
        <v>2350</v>
      </c>
      <c r="I39" s="28">
        <f t="shared" si="0"/>
        <v>813628.04499999993</v>
      </c>
      <c r="J39" s="28"/>
      <c r="K39" s="26">
        <v>13729</v>
      </c>
      <c r="L39" s="61">
        <v>3517.8123999999998</v>
      </c>
      <c r="M39" s="61">
        <f t="shared" si="1"/>
        <v>0.25623223832762765</v>
      </c>
      <c r="N39" s="62">
        <v>525</v>
      </c>
      <c r="O39" s="15">
        <f t="shared" si="2"/>
        <v>1846851.51</v>
      </c>
      <c r="Q39" s="15">
        <f t="shared" si="3"/>
        <v>2660479.5549999997</v>
      </c>
      <c r="R39" s="15">
        <f t="shared" si="4"/>
        <v>886826.5183333332</v>
      </c>
    </row>
    <row r="40" spans="1:18" x14ac:dyDescent="0.35">
      <c r="A40">
        <v>140179</v>
      </c>
      <c r="B40" s="24">
        <v>13297</v>
      </c>
      <c r="C40" s="25" t="s">
        <v>228</v>
      </c>
      <c r="D40" t="s">
        <v>199</v>
      </c>
      <c r="E40" s="26">
        <v>20</v>
      </c>
      <c r="F40" s="61">
        <v>34.434899999999999</v>
      </c>
      <c r="G40" s="61">
        <f t="shared" si="5"/>
        <v>1.7217449999999999</v>
      </c>
      <c r="H40" s="16">
        <v>2350</v>
      </c>
      <c r="I40" s="28">
        <f t="shared" si="0"/>
        <v>80922.014999999999</v>
      </c>
      <c r="J40" s="28"/>
      <c r="K40" s="26">
        <v>2819</v>
      </c>
      <c r="L40" s="61">
        <v>805.01409999999998</v>
      </c>
      <c r="M40" s="61">
        <f t="shared" si="1"/>
        <v>0.2855672578928698</v>
      </c>
      <c r="N40" s="62">
        <v>525</v>
      </c>
      <c r="O40" s="15">
        <f t="shared" si="2"/>
        <v>422632.40249999997</v>
      </c>
      <c r="Q40" s="15">
        <f t="shared" si="3"/>
        <v>503554.41749999998</v>
      </c>
      <c r="R40" s="15">
        <f t="shared" si="4"/>
        <v>167851.4725</v>
      </c>
    </row>
    <row r="41" spans="1:18" x14ac:dyDescent="0.35">
      <c r="B41" s="24">
        <v>14001</v>
      </c>
      <c r="C41" s="25" t="s">
        <v>229</v>
      </c>
      <c r="D41" t="s">
        <v>199</v>
      </c>
      <c r="E41" s="26">
        <v>442</v>
      </c>
      <c r="F41" s="61">
        <v>423.1112</v>
      </c>
      <c r="G41" s="61">
        <f t="shared" si="5"/>
        <v>0.95726515837104076</v>
      </c>
      <c r="H41" s="16">
        <v>2350</v>
      </c>
      <c r="I41" s="28">
        <f t="shared" si="0"/>
        <v>994311.32</v>
      </c>
      <c r="J41" s="28"/>
      <c r="K41" s="26">
        <v>22076</v>
      </c>
      <c r="L41" s="61">
        <v>5359.1343999999999</v>
      </c>
      <c r="M41" s="61">
        <f t="shared" si="1"/>
        <v>0.24275839826055445</v>
      </c>
      <c r="N41" s="62">
        <v>525</v>
      </c>
      <c r="O41" s="15">
        <f t="shared" si="2"/>
        <v>2813545.56</v>
      </c>
      <c r="Q41" s="15">
        <f t="shared" si="3"/>
        <v>3807856.88</v>
      </c>
      <c r="R41" s="15">
        <f t="shared" si="4"/>
        <v>1269285.6266666667</v>
      </c>
    </row>
    <row r="42" spans="1:18" x14ac:dyDescent="0.35">
      <c r="A42">
        <v>140185</v>
      </c>
      <c r="B42" s="24">
        <v>15007</v>
      </c>
      <c r="C42" s="25" t="s">
        <v>230</v>
      </c>
      <c r="D42" t="s">
        <v>199</v>
      </c>
      <c r="E42" s="26">
        <v>204</v>
      </c>
      <c r="F42" s="61">
        <v>371.46899999999999</v>
      </c>
      <c r="G42" s="61">
        <f t="shared" si="5"/>
        <v>1.8209264705882353</v>
      </c>
      <c r="H42" s="16">
        <v>2350</v>
      </c>
      <c r="I42" s="28">
        <f t="shared" si="0"/>
        <v>872952.15</v>
      </c>
      <c r="J42" s="28"/>
      <c r="K42" s="26">
        <v>23636</v>
      </c>
      <c r="L42" s="61">
        <v>5743.6924000000008</v>
      </c>
      <c r="M42" s="61">
        <f t="shared" si="1"/>
        <v>0.24300610932475888</v>
      </c>
      <c r="N42" s="62">
        <v>525</v>
      </c>
      <c r="O42" s="15">
        <f t="shared" si="2"/>
        <v>3015438.5100000002</v>
      </c>
      <c r="Q42" s="15">
        <f t="shared" si="3"/>
        <v>3888390.66</v>
      </c>
      <c r="R42" s="15">
        <f t="shared" si="4"/>
        <v>1296130.22</v>
      </c>
    </row>
    <row r="43" spans="1:18" x14ac:dyDescent="0.35">
      <c r="A43">
        <v>140148</v>
      </c>
      <c r="B43" s="24">
        <v>16004</v>
      </c>
      <c r="C43" s="25" t="s">
        <v>231</v>
      </c>
      <c r="D43" t="s">
        <v>199</v>
      </c>
      <c r="E43" s="26">
        <v>44</v>
      </c>
      <c r="F43" s="61">
        <v>67.224400000000003</v>
      </c>
      <c r="G43" s="61">
        <f t="shared" si="5"/>
        <v>1.5278272727272728</v>
      </c>
      <c r="H43" s="16">
        <v>2350</v>
      </c>
      <c r="I43" s="28">
        <f t="shared" si="0"/>
        <v>157977.34</v>
      </c>
      <c r="J43" s="28"/>
      <c r="K43" s="26">
        <v>10855</v>
      </c>
      <c r="L43" s="61">
        <v>2670.2759999999998</v>
      </c>
      <c r="M43" s="61">
        <f t="shared" si="1"/>
        <v>0.24599502533394749</v>
      </c>
      <c r="N43" s="62">
        <v>525</v>
      </c>
      <c r="O43" s="15">
        <f t="shared" si="2"/>
        <v>1401894.9</v>
      </c>
      <c r="Q43" s="15">
        <f t="shared" si="3"/>
        <v>1559872.24</v>
      </c>
      <c r="R43" s="15">
        <f t="shared" si="4"/>
        <v>519957.41333333333</v>
      </c>
    </row>
    <row r="44" spans="1:18" x14ac:dyDescent="0.35">
      <c r="A44">
        <v>140100</v>
      </c>
      <c r="B44" s="24">
        <v>16005</v>
      </c>
      <c r="C44" s="25" t="s">
        <v>232</v>
      </c>
      <c r="D44" t="s">
        <v>199</v>
      </c>
      <c r="E44" s="26">
        <v>46</v>
      </c>
      <c r="F44" s="61">
        <v>80.41170000000001</v>
      </c>
      <c r="G44" s="61">
        <f t="shared" si="5"/>
        <v>1.7480804347826089</v>
      </c>
      <c r="H44" s="16">
        <v>2350</v>
      </c>
      <c r="I44" s="28">
        <f t="shared" si="0"/>
        <v>188967.49500000002</v>
      </c>
      <c r="J44" s="28"/>
      <c r="K44" s="26">
        <v>7016</v>
      </c>
      <c r="L44" s="61">
        <v>2382.7142999999996</v>
      </c>
      <c r="M44" s="61">
        <f t="shared" si="1"/>
        <v>0.33961150228050163</v>
      </c>
      <c r="N44" s="62">
        <v>525</v>
      </c>
      <c r="O44" s="15">
        <f t="shared" si="2"/>
        <v>1250925.0074999998</v>
      </c>
      <c r="Q44" s="15">
        <f t="shared" si="3"/>
        <v>1439892.5024999999</v>
      </c>
      <c r="R44" s="15">
        <f t="shared" si="4"/>
        <v>479964.16749999998</v>
      </c>
    </row>
    <row r="45" spans="1:18" x14ac:dyDescent="0.35">
      <c r="A45">
        <v>140101</v>
      </c>
      <c r="B45" s="24">
        <v>16017</v>
      </c>
      <c r="C45" s="25" t="s">
        <v>233</v>
      </c>
      <c r="D45" t="s">
        <v>199</v>
      </c>
      <c r="E45" s="26">
        <v>1489</v>
      </c>
      <c r="F45" s="61">
        <v>2753.9281000000005</v>
      </c>
      <c r="G45" s="61">
        <f t="shared" si="5"/>
        <v>1.8495151779717935</v>
      </c>
      <c r="H45" s="16">
        <v>2350</v>
      </c>
      <c r="I45" s="28">
        <f t="shared" si="0"/>
        <v>6471731.0350000011</v>
      </c>
      <c r="J45" s="28"/>
      <c r="K45" s="26">
        <v>34984</v>
      </c>
      <c r="L45" s="61">
        <v>12861.006500000001</v>
      </c>
      <c r="M45" s="61">
        <f t="shared" si="1"/>
        <v>0.36762538589069294</v>
      </c>
      <c r="N45" s="62">
        <v>525</v>
      </c>
      <c r="O45" s="15">
        <f t="shared" si="2"/>
        <v>6752028.4125000006</v>
      </c>
      <c r="Q45" s="15">
        <f t="shared" si="3"/>
        <v>13223759.447500002</v>
      </c>
      <c r="R45" s="15">
        <f t="shared" si="4"/>
        <v>4407919.8158333339</v>
      </c>
    </row>
    <row r="46" spans="1:18" x14ac:dyDescent="0.35">
      <c r="A46">
        <v>140010</v>
      </c>
      <c r="B46" s="24">
        <v>16020</v>
      </c>
      <c r="C46" s="25" t="s">
        <v>234</v>
      </c>
      <c r="D46" t="s">
        <v>199</v>
      </c>
      <c r="E46" s="26">
        <v>393</v>
      </c>
      <c r="F46" s="61">
        <v>746.48099999999988</v>
      </c>
      <c r="G46" s="61">
        <f t="shared" si="5"/>
        <v>1.8994427480916027</v>
      </c>
      <c r="H46" s="16">
        <v>2350</v>
      </c>
      <c r="I46" s="28">
        <f t="shared" si="0"/>
        <v>1754230.3499999996</v>
      </c>
      <c r="J46" s="28"/>
      <c r="K46" s="26">
        <v>17254</v>
      </c>
      <c r="L46" s="61">
        <v>4740.6178000000009</v>
      </c>
      <c r="M46" s="61">
        <f t="shared" si="1"/>
        <v>0.27475471195085205</v>
      </c>
      <c r="N46" s="62">
        <v>525</v>
      </c>
      <c r="O46" s="15">
        <f t="shared" si="2"/>
        <v>2488824.3450000007</v>
      </c>
      <c r="Q46" s="15">
        <f t="shared" si="3"/>
        <v>4243054.6950000003</v>
      </c>
      <c r="R46" s="15">
        <f t="shared" si="4"/>
        <v>1414351.5650000002</v>
      </c>
    </row>
    <row r="47" spans="1:18" x14ac:dyDescent="0.35">
      <c r="A47">
        <v>140242</v>
      </c>
      <c r="B47" s="24">
        <v>17001</v>
      </c>
      <c r="C47" s="25" t="s">
        <v>235</v>
      </c>
      <c r="D47" t="s">
        <v>199</v>
      </c>
      <c r="E47" s="26">
        <v>651</v>
      </c>
      <c r="F47" s="61">
        <v>694.22589999999991</v>
      </c>
      <c r="G47" s="61">
        <f t="shared" si="5"/>
        <v>1.0663992319508446</v>
      </c>
      <c r="H47" s="16">
        <v>2350</v>
      </c>
      <c r="I47" s="28">
        <f t="shared" si="0"/>
        <v>1631430.8649999995</v>
      </c>
      <c r="J47" s="28"/>
      <c r="K47" s="26">
        <v>26558</v>
      </c>
      <c r="L47" s="61">
        <v>6309.8462999999992</v>
      </c>
      <c r="M47" s="61">
        <f t="shared" si="1"/>
        <v>0.23758740492506963</v>
      </c>
      <c r="N47" s="62">
        <v>525</v>
      </c>
      <c r="O47" s="15">
        <f t="shared" si="2"/>
        <v>3312669.3074999996</v>
      </c>
      <c r="Q47" s="15">
        <f t="shared" si="3"/>
        <v>4944100.1724999994</v>
      </c>
      <c r="R47" s="15">
        <f t="shared" si="4"/>
        <v>1648033.3908333331</v>
      </c>
    </row>
    <row r="48" spans="1:18" x14ac:dyDescent="0.35">
      <c r="A48">
        <v>140211</v>
      </c>
      <c r="B48" s="24">
        <v>18007</v>
      </c>
      <c r="C48" s="25" t="s">
        <v>236</v>
      </c>
      <c r="D48" t="s">
        <v>199</v>
      </c>
      <c r="E48" s="26">
        <v>350</v>
      </c>
      <c r="F48" s="61">
        <v>672.36900000000003</v>
      </c>
      <c r="G48" s="61">
        <f t="shared" si="5"/>
        <v>1.9210542857142858</v>
      </c>
      <c r="H48" s="16">
        <v>2350</v>
      </c>
      <c r="I48" s="28">
        <f t="shared" si="0"/>
        <v>1580067.1500000001</v>
      </c>
      <c r="J48" s="28"/>
      <c r="K48" s="26">
        <v>28204</v>
      </c>
      <c r="L48" s="61">
        <v>6701.7931999999992</v>
      </c>
      <c r="M48" s="61">
        <f t="shared" si="1"/>
        <v>0.23761853637781871</v>
      </c>
      <c r="N48" s="62">
        <v>525</v>
      </c>
      <c r="O48" s="15">
        <f t="shared" si="2"/>
        <v>3518441.4299999997</v>
      </c>
      <c r="Q48" s="15">
        <f t="shared" si="3"/>
        <v>5098508.58</v>
      </c>
      <c r="R48" s="15">
        <f t="shared" si="4"/>
        <v>1699502.86</v>
      </c>
    </row>
    <row r="49" spans="1:18" x14ac:dyDescent="0.35">
      <c r="A49">
        <v>140286</v>
      </c>
      <c r="B49" s="24">
        <v>19004</v>
      </c>
      <c r="C49" s="25" t="s">
        <v>237</v>
      </c>
      <c r="D49" t="s">
        <v>199</v>
      </c>
      <c r="E49" s="26">
        <v>7</v>
      </c>
      <c r="F49" s="61">
        <v>9.2149999999999999</v>
      </c>
      <c r="G49" s="61">
        <f t="shared" si="5"/>
        <v>1.3164285714285715</v>
      </c>
      <c r="H49" s="16">
        <v>2350</v>
      </c>
      <c r="I49" s="28">
        <f t="shared" si="0"/>
        <v>21655.25</v>
      </c>
      <c r="J49" s="28"/>
      <c r="K49" s="26">
        <v>2137</v>
      </c>
      <c r="L49" s="61">
        <v>317.97860000000003</v>
      </c>
      <c r="M49" s="61">
        <f t="shared" si="1"/>
        <v>0.14879672437997193</v>
      </c>
      <c r="N49" s="62">
        <v>525</v>
      </c>
      <c r="O49" s="15">
        <f t="shared" si="2"/>
        <v>166938.76500000001</v>
      </c>
      <c r="Q49" s="15">
        <f t="shared" si="3"/>
        <v>188594.01500000001</v>
      </c>
      <c r="R49" s="15">
        <f t="shared" si="4"/>
        <v>62864.671666666669</v>
      </c>
    </row>
    <row r="50" spans="1:18" x14ac:dyDescent="0.35">
      <c r="A50">
        <v>140113</v>
      </c>
      <c r="B50" s="24">
        <v>19034</v>
      </c>
      <c r="C50" s="25" t="s">
        <v>238</v>
      </c>
      <c r="D50" t="s">
        <v>199</v>
      </c>
      <c r="E50" s="26">
        <v>112</v>
      </c>
      <c r="F50" s="61">
        <v>116.5048</v>
      </c>
      <c r="G50" s="61">
        <f t="shared" si="5"/>
        <v>1.0402214285714286</v>
      </c>
      <c r="H50" s="16">
        <v>2350</v>
      </c>
      <c r="I50" s="28">
        <f t="shared" si="0"/>
        <v>273786.28000000003</v>
      </c>
      <c r="J50" s="28"/>
      <c r="K50" s="26">
        <v>10472</v>
      </c>
      <c r="L50" s="61">
        <v>2303.6089999999995</v>
      </c>
      <c r="M50" s="61">
        <f t="shared" si="1"/>
        <v>0.21997794117647054</v>
      </c>
      <c r="N50" s="62">
        <v>525</v>
      </c>
      <c r="O50" s="15">
        <f t="shared" si="2"/>
        <v>1209394.7249999996</v>
      </c>
      <c r="Q50" s="15">
        <f t="shared" si="3"/>
        <v>1483181.0049999997</v>
      </c>
      <c r="R50" s="15">
        <f t="shared" si="4"/>
        <v>494393.66833333322</v>
      </c>
    </row>
    <row r="51" spans="1:18" x14ac:dyDescent="0.35">
      <c r="A51">
        <v>140233</v>
      </c>
      <c r="B51" s="24">
        <v>21001</v>
      </c>
      <c r="C51" s="25" t="s">
        <v>239</v>
      </c>
      <c r="D51" t="s">
        <v>199</v>
      </c>
      <c r="E51" s="26">
        <v>218</v>
      </c>
      <c r="F51" s="61">
        <v>227.70149999999995</v>
      </c>
      <c r="G51" s="61">
        <f t="shared" si="5"/>
        <v>1.0445022935779815</v>
      </c>
      <c r="H51" s="16">
        <v>2350</v>
      </c>
      <c r="I51" s="28">
        <f t="shared" si="0"/>
        <v>535098.52499999991</v>
      </c>
      <c r="J51" s="28"/>
      <c r="K51" s="26">
        <v>7851</v>
      </c>
      <c r="L51" s="61">
        <v>1621.4828000000005</v>
      </c>
      <c r="M51" s="61">
        <f t="shared" si="1"/>
        <v>0.20653200866131707</v>
      </c>
      <c r="N51" s="62">
        <v>525</v>
      </c>
      <c r="O51" s="15">
        <f t="shared" si="2"/>
        <v>851278.4700000002</v>
      </c>
      <c r="Q51" s="15">
        <f t="shared" si="3"/>
        <v>1386376.9950000001</v>
      </c>
      <c r="R51" s="15">
        <f t="shared" si="4"/>
        <v>462125.66500000004</v>
      </c>
    </row>
    <row r="52" spans="1:18" x14ac:dyDescent="0.35">
      <c r="A52">
        <v>140162</v>
      </c>
      <c r="B52" s="24">
        <v>23001</v>
      </c>
      <c r="C52" s="25" t="s">
        <v>240</v>
      </c>
      <c r="D52" t="s">
        <v>199</v>
      </c>
      <c r="E52" s="26">
        <v>9</v>
      </c>
      <c r="F52" s="61">
        <v>14.4003</v>
      </c>
      <c r="G52" s="61">
        <f t="shared" si="5"/>
        <v>1.6000333333333332</v>
      </c>
      <c r="H52" s="16">
        <v>2350</v>
      </c>
      <c r="I52" s="28">
        <f t="shared" si="0"/>
        <v>33840.704999999994</v>
      </c>
      <c r="J52" s="28"/>
      <c r="K52" s="26">
        <v>4610</v>
      </c>
      <c r="L52" s="61">
        <v>959.15789999999993</v>
      </c>
      <c r="M52" s="61">
        <f t="shared" si="1"/>
        <v>0.20806028199566159</v>
      </c>
      <c r="N52" s="62">
        <v>525</v>
      </c>
      <c r="O52" s="15">
        <f t="shared" si="2"/>
        <v>503557.89749999996</v>
      </c>
      <c r="Q52" s="15">
        <f t="shared" si="3"/>
        <v>537398.60249999992</v>
      </c>
      <c r="R52" s="15">
        <f t="shared" si="4"/>
        <v>179132.86749999996</v>
      </c>
    </row>
    <row r="53" spans="1:18" x14ac:dyDescent="0.35">
      <c r="A53">
        <v>140062</v>
      </c>
      <c r="B53" s="24">
        <v>24001</v>
      </c>
      <c r="C53" s="25" t="s">
        <v>241</v>
      </c>
      <c r="D53" t="s">
        <v>199</v>
      </c>
      <c r="E53" s="26">
        <v>0</v>
      </c>
      <c r="F53" s="61">
        <v>0</v>
      </c>
      <c r="G53" s="61">
        <f t="shared" si="5"/>
        <v>0</v>
      </c>
      <c r="H53" s="16">
        <v>2350</v>
      </c>
      <c r="I53" s="28">
        <f t="shared" si="0"/>
        <v>0</v>
      </c>
      <c r="J53" s="28"/>
      <c r="K53" s="26">
        <v>478</v>
      </c>
      <c r="L53" s="61">
        <v>111.3092</v>
      </c>
      <c r="M53" s="61">
        <f t="shared" si="1"/>
        <v>0.23286443514644353</v>
      </c>
      <c r="N53" s="62">
        <v>525</v>
      </c>
      <c r="O53" s="15">
        <f t="shared" si="2"/>
        <v>58437.33</v>
      </c>
      <c r="Q53" s="15">
        <f t="shared" si="3"/>
        <v>58437.33</v>
      </c>
      <c r="R53" s="15">
        <f t="shared" si="4"/>
        <v>19479.11</v>
      </c>
    </row>
  </sheetData>
  <mergeCells count="2">
    <mergeCell ref="E7:I7"/>
    <mergeCell ref="K7:O7"/>
  </mergeCells>
  <pageMargins left="0.7" right="0.7" top="0.75" bottom="0.75" header="0.3" footer="0.3"/>
  <pageSetup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Safety Net Pool</vt:lpstr>
      <vt:lpstr>Public Hospital Pool</vt:lpstr>
      <vt:lpstr>Critical Access Pool</vt:lpstr>
      <vt:lpstr>Fixed Rate - Volume</vt:lpstr>
      <vt:lpstr>Fixed Rate-Acuity High Medicaid</vt:lpstr>
      <vt:lpstr>Fixed Rate-Acuity Other Acute</vt:lpstr>
      <vt:lpstr>'Critical Access Pool'!Print_Titles</vt:lpstr>
      <vt:lpstr>'Fixed Rate-Acuity High Medicaid'!Print_Titles</vt:lpstr>
      <vt:lpstr>'Fixed Rate-Acuity Other Acute'!Print_Titles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2023-06-22T04:21:43Z</dcterms:created>
  <dcterms:modified xsi:type="dcterms:W3CDTF">2023-06-23T03:40:14Z</dcterms:modified>
</cp:coreProperties>
</file>