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01"/>
  <workbookPr codeName="ThisWorkbook"/>
  <mc:AlternateContent xmlns:mc="http://schemas.openxmlformats.org/markup-compatibility/2006">
    <mc:Choice Requires="x15">
      <x15ac:absPath xmlns:x15ac="http://schemas.microsoft.com/office/spreadsheetml/2010/11/ac" url="P:\Excel97\HOSPB\FORMS\"/>
    </mc:Choice>
  </mc:AlternateContent>
  <xr:revisionPtr revIDLastSave="0" documentId="8_{93F97F2C-82B3-4BCE-A007-03A4F8E0C094}" xr6:coauthVersionLast="47" xr6:coauthVersionMax="47" xr10:uidLastSave="{00000000-0000-0000-0000-000000000000}"/>
  <bookViews>
    <workbookView xWindow="5256" yWindow="1632" windowWidth="17280" windowHeight="8976" xr2:uid="{00000000-000D-0000-FFFF-FFFF00000000}"/>
  </bookViews>
  <sheets>
    <sheet name="Cost Report" sheetId="1" r:id="rId1"/>
    <sheet name="Sheet2" sheetId="4" r:id="rId2"/>
    <sheet name="Sheet3" sheetId="3" r:id="rId3"/>
  </sheets>
  <definedNames>
    <definedName name="entire_report">'Cost Report'!$AC$1:$FE$69</definedName>
    <definedName name="page_1">'Cost Report'!$AC$1:$AV$69</definedName>
    <definedName name="page_2">'Cost Report'!$AW$1:$BF$69</definedName>
    <definedName name="page_3">'Cost Report'!$BG$1:$BO$69</definedName>
    <definedName name="page_4">'Cost Report'!$BP$1:$BV$69</definedName>
    <definedName name="page_5">'Cost Report'!$BW$1:$CF$69</definedName>
    <definedName name="page_6">'Cost Report'!$CG$1:$CO$66</definedName>
    <definedName name="page_7">'Cost Report'!$CY$1:$DE$69</definedName>
    <definedName name="page_8">'Cost Report'!$DF$1:$DL$69</definedName>
    <definedName name="page_9">'Cost Report'!$DM$1:$DY$69</definedName>
    <definedName name="_xlnm.Print_Area" localSheetId="0">'Cost Report'!$AC$1:$FE$69</definedName>
    <definedName name="recon">'Cost Report'!$EY$1:$FE$69</definedName>
    <definedName name="sup_1">'Cost Report'!$DZ$1:$EF$69</definedName>
    <definedName name="sup_2">'Cost Report'!$EG$1:$EO$69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62" i="1" l="1"/>
  <c r="AF62" i="1"/>
  <c r="AW2" i="1"/>
  <c r="BG2" i="1"/>
  <c r="BP2" i="1"/>
  <c r="CG2" i="1"/>
  <c r="CP2" i="1"/>
  <c r="DF2" i="1"/>
  <c r="DM2" i="1"/>
  <c r="EG2" i="1"/>
  <c r="EP2" i="1"/>
  <c r="CY3" i="1"/>
  <c r="DZ3" i="1"/>
  <c r="EY3" i="1"/>
  <c r="AH4" i="1"/>
  <c r="AY4" i="1"/>
  <c r="BE4" i="1"/>
  <c r="BI4" i="1"/>
  <c r="BM4" i="1"/>
  <c r="BQ4" i="1"/>
  <c r="BU4" i="1"/>
  <c r="BW4" i="1"/>
  <c r="CI4" i="1"/>
  <c r="CN4" i="1"/>
  <c r="CR4" i="1"/>
  <c r="CW4" i="1"/>
  <c r="DH4" i="1"/>
  <c r="DK4" i="1"/>
  <c r="DQ4" i="1"/>
  <c r="DV4" i="1"/>
  <c r="EI4" i="1"/>
  <c r="EN4" i="1"/>
  <c r="ER4" i="1"/>
  <c r="EW4" i="1"/>
  <c r="DA5" i="1"/>
  <c r="DD5" i="1"/>
  <c r="EB5" i="1"/>
  <c r="EE5" i="1"/>
  <c r="EY5" i="1"/>
  <c r="FC5" i="1"/>
  <c r="FD5" i="1"/>
  <c r="AX6" i="1"/>
  <c r="BC6" i="1"/>
  <c r="BF6" i="1"/>
  <c r="BH6" i="1"/>
  <c r="BL6" i="1"/>
  <c r="BO6" i="1"/>
  <c r="BQ6" i="1"/>
  <c r="BT6" i="1"/>
  <c r="BV6" i="1"/>
  <c r="BY6" i="1"/>
  <c r="CD6" i="1"/>
  <c r="CH6" i="1"/>
  <c r="CL6" i="1"/>
  <c r="CO6" i="1"/>
  <c r="CQ6" i="1"/>
  <c r="CU6" i="1"/>
  <c r="CX6" i="1"/>
  <c r="DH6" i="1"/>
  <c r="DJ6" i="1"/>
  <c r="DL6" i="1"/>
  <c r="DO6" i="1"/>
  <c r="DT6" i="1"/>
  <c r="DX6" i="1"/>
  <c r="EH6" i="1"/>
  <c r="EL6" i="1"/>
  <c r="EO6" i="1"/>
  <c r="EQ6" i="1"/>
  <c r="EU6" i="1"/>
  <c r="EX6" i="1"/>
  <c r="AD7" i="1"/>
  <c r="AU7" i="1"/>
  <c r="DA7" i="1"/>
  <c r="DC7" i="1"/>
  <c r="DE7" i="1"/>
  <c r="EB7" i="1"/>
  <c r="ED7" i="1"/>
  <c r="EF7" i="1"/>
  <c r="EY7" i="1"/>
  <c r="FB7" i="1"/>
  <c r="FE7" i="1"/>
  <c r="BX8" i="1"/>
  <c r="CB8" i="1"/>
  <c r="CE8" i="1"/>
  <c r="AD9" i="1"/>
  <c r="AU9" i="1"/>
  <c r="AD11" i="1"/>
  <c r="AK11" i="1"/>
  <c r="AR11" i="1"/>
  <c r="AK13" i="1"/>
  <c r="AR13" i="1"/>
  <c r="BT13" i="1"/>
  <c r="BU13" i="1"/>
  <c r="BV13" i="1"/>
  <c r="EF13" i="1"/>
  <c r="EF17" i="1" s="1"/>
  <c r="FE13" i="1"/>
  <c r="FA13" i="1" s="1"/>
  <c r="CH15" i="1"/>
  <c r="CI15" i="1"/>
  <c r="CK15" i="1" s="1"/>
  <c r="CR15" i="1"/>
  <c r="CS15" i="1"/>
  <c r="CT15" i="1"/>
  <c r="CW15" i="1" s="1"/>
  <c r="CU15" i="1"/>
  <c r="EF15" i="1"/>
  <c r="EH15" i="1"/>
  <c r="EI15" i="1"/>
  <c r="EK15" i="1" s="1"/>
  <c r="EM15" i="1"/>
  <c r="ER15" i="1"/>
  <c r="ES15" i="1"/>
  <c r="FE15" i="1"/>
  <c r="FA15" i="1" s="1"/>
  <c r="AY16" i="1"/>
  <c r="AZ16" i="1"/>
  <c r="BA16" i="1"/>
  <c r="BA36" i="1" s="1"/>
  <c r="BB16" i="1"/>
  <c r="BC16" i="1" s="1"/>
  <c r="BD16" i="1"/>
  <c r="BE16" i="1"/>
  <c r="CH16" i="1"/>
  <c r="CI16" i="1"/>
  <c r="CK16" i="1"/>
  <c r="CM16" i="1"/>
  <c r="CQ16" i="1"/>
  <c r="CR16" i="1"/>
  <c r="CT16" i="1" s="1"/>
  <c r="EH16" i="1"/>
  <c r="EI16" i="1"/>
  <c r="EK16" i="1"/>
  <c r="EM16" i="1"/>
  <c r="EQ16" i="1"/>
  <c r="ER16" i="1"/>
  <c r="ET16" i="1" s="1"/>
  <c r="AX17" i="1"/>
  <c r="AY17" i="1"/>
  <c r="AZ17" i="1"/>
  <c r="BA17" i="1"/>
  <c r="BB17" i="1"/>
  <c r="BD17" i="1"/>
  <c r="BE17" i="1"/>
  <c r="CH17" i="1"/>
  <c r="CI17" i="1"/>
  <c r="CJ17" i="1"/>
  <c r="CK17" i="1"/>
  <c r="CL17" i="1"/>
  <c r="CM17" i="1"/>
  <c r="CQ17" i="1"/>
  <c r="CR17" i="1"/>
  <c r="CS17" i="1"/>
  <c r="CT17" i="1"/>
  <c r="CW17" i="1" s="1"/>
  <c r="CU17" i="1"/>
  <c r="EH17" i="1"/>
  <c r="EI17" i="1"/>
  <c r="EK17" i="1" s="1"/>
  <c r="EM17" i="1"/>
  <c r="EO17" i="1"/>
  <c r="EQ17" i="1"/>
  <c r="ER17" i="1"/>
  <c r="ET17" i="1" s="1"/>
  <c r="AC18" i="1"/>
  <c r="AH18" i="1"/>
  <c r="AN18" i="1"/>
  <c r="AS18" i="1"/>
  <c r="AX18" i="1"/>
  <c r="AY18" i="1"/>
  <c r="AZ18" i="1"/>
  <c r="BA18" i="1"/>
  <c r="BB18" i="1"/>
  <c r="BC18" i="1" s="1"/>
  <c r="BD18" i="1"/>
  <c r="BE18" i="1"/>
  <c r="BF18" i="1"/>
  <c r="BH18" i="1"/>
  <c r="BI18" i="1"/>
  <c r="BJ18" i="1"/>
  <c r="BK18" i="1"/>
  <c r="BN18" i="1" s="1"/>
  <c r="BL18" i="1"/>
  <c r="BM18" i="1"/>
  <c r="BO18" i="1"/>
  <c r="CH18" i="1"/>
  <c r="CI18" i="1"/>
  <c r="CJ18" i="1" s="1"/>
  <c r="CQ18" i="1"/>
  <c r="CR18" i="1"/>
  <c r="CS18" i="1" s="1"/>
  <c r="EH18" i="1"/>
  <c r="EI18" i="1"/>
  <c r="EJ18" i="1" s="1"/>
  <c r="EQ18" i="1"/>
  <c r="ER18" i="1"/>
  <c r="ES18" i="1"/>
  <c r="AC19" i="1"/>
  <c r="AH19" i="1"/>
  <c r="AN19" i="1"/>
  <c r="AS19" i="1"/>
  <c r="AX19" i="1"/>
  <c r="AY19" i="1"/>
  <c r="AZ19" i="1"/>
  <c r="BA19" i="1"/>
  <c r="BB19" i="1"/>
  <c r="BC19" i="1" s="1"/>
  <c r="BD19" i="1"/>
  <c r="BE19" i="1"/>
  <c r="BH19" i="1"/>
  <c r="BI19" i="1"/>
  <c r="BJ19" i="1"/>
  <c r="BK19" i="1"/>
  <c r="BN19" i="1" s="1"/>
  <c r="BL19" i="1"/>
  <c r="BM19" i="1"/>
  <c r="CH19" i="1"/>
  <c r="CI19" i="1"/>
  <c r="CK19" i="1" s="1"/>
  <c r="CQ19" i="1"/>
  <c r="CR19" i="1"/>
  <c r="CT19" i="1"/>
  <c r="EH19" i="1"/>
  <c r="EI19" i="1"/>
  <c r="EK19" i="1" s="1"/>
  <c r="EQ19" i="1"/>
  <c r="ER19" i="1"/>
  <c r="ET19" i="1"/>
  <c r="FE19" i="1"/>
  <c r="AX20" i="1"/>
  <c r="AY20" i="1"/>
  <c r="AZ20" i="1"/>
  <c r="BC20" i="1"/>
  <c r="BB20" i="1"/>
  <c r="BH20" i="1"/>
  <c r="BI20" i="1"/>
  <c r="BJ20" i="1"/>
  <c r="BK20" i="1"/>
  <c r="BL20" i="1"/>
  <c r="BM20" i="1"/>
  <c r="BY20" i="1"/>
  <c r="BZ20" i="1"/>
  <c r="CA20" i="1"/>
  <c r="CB20" i="1" s="1"/>
  <c r="CE20" i="1" s="1"/>
  <c r="CC20" i="1"/>
  <c r="CH20" i="1"/>
  <c r="CI20" i="1"/>
  <c r="CJ20" i="1"/>
  <c r="CK20" i="1"/>
  <c r="CL20" i="1"/>
  <c r="CN20" i="1" s="1"/>
  <c r="CM20" i="1"/>
  <c r="CO20" i="1" s="1"/>
  <c r="CQ20" i="1"/>
  <c r="CR20" i="1"/>
  <c r="CS20" i="1"/>
  <c r="CT20" i="1"/>
  <c r="CU20" i="1"/>
  <c r="ED20" i="1"/>
  <c r="EE20" i="1"/>
  <c r="EF20" i="1"/>
  <c r="EH20" i="1"/>
  <c r="EI20" i="1"/>
  <c r="EK20" i="1"/>
  <c r="EM20" i="1"/>
  <c r="EO20" i="1" s="1"/>
  <c r="EQ20" i="1"/>
  <c r="ER20" i="1"/>
  <c r="ET20" i="1"/>
  <c r="AC21" i="1"/>
  <c r="AH21" i="1"/>
  <c r="AN21" i="1"/>
  <c r="AS21" i="1"/>
  <c r="AX21" i="1"/>
  <c r="AY21" i="1"/>
  <c r="AZ21" i="1"/>
  <c r="BB21" i="1"/>
  <c r="BC21" i="1" s="1"/>
  <c r="BH21" i="1"/>
  <c r="BI21" i="1"/>
  <c r="BJ21" i="1"/>
  <c r="BK21" i="1"/>
  <c r="BL21" i="1"/>
  <c r="BM21" i="1"/>
  <c r="BS21" i="1"/>
  <c r="BT21" i="1"/>
  <c r="BU21" i="1"/>
  <c r="BV21" i="1"/>
  <c r="BX21" i="1"/>
  <c r="BY21" i="1"/>
  <c r="BZ21" i="1"/>
  <c r="CH21" i="1"/>
  <c r="CI21" i="1"/>
  <c r="CK21" i="1"/>
  <c r="CM21" i="1"/>
  <c r="CQ21" i="1"/>
  <c r="CR21" i="1"/>
  <c r="CT21" i="1"/>
  <c r="EH21" i="1"/>
  <c r="EI21" i="1"/>
  <c r="EK21" i="1"/>
  <c r="EM21" i="1"/>
  <c r="EQ21" i="1"/>
  <c r="ER21" i="1"/>
  <c r="ET21" i="1" s="1"/>
  <c r="FE21" i="1"/>
  <c r="FA21" i="1" s="1"/>
  <c r="AC22" i="1"/>
  <c r="AH22" i="1"/>
  <c r="AN22" i="1"/>
  <c r="AS22" i="1"/>
  <c r="AX22" i="1"/>
  <c r="AY22" i="1"/>
  <c r="AZ22" i="1"/>
  <c r="BC22" i="1" s="1"/>
  <c r="BB22" i="1"/>
  <c r="BH22" i="1"/>
  <c r="BI22" i="1"/>
  <c r="BJ22" i="1"/>
  <c r="BK22" i="1"/>
  <c r="BN22" i="1" s="1"/>
  <c r="BL22" i="1"/>
  <c r="BM22" i="1"/>
  <c r="BX22" i="1"/>
  <c r="BY22" i="1"/>
  <c r="BZ22" i="1"/>
  <c r="CH22" i="1"/>
  <c r="CI22" i="1"/>
  <c r="CM22" i="1" s="1"/>
  <c r="CK22" i="1"/>
  <c r="CQ22" i="1"/>
  <c r="CR22" i="1"/>
  <c r="CT22" i="1"/>
  <c r="EH22" i="1"/>
  <c r="EI22" i="1"/>
  <c r="EK22" i="1" s="1"/>
  <c r="EQ22" i="1"/>
  <c r="ER22" i="1"/>
  <c r="ET22" i="1"/>
  <c r="AX23" i="1"/>
  <c r="AY23" i="1"/>
  <c r="AZ23" i="1"/>
  <c r="BB23" i="1"/>
  <c r="BC23" i="1" s="1"/>
  <c r="BH23" i="1"/>
  <c r="BI23" i="1"/>
  <c r="BJ23" i="1"/>
  <c r="BK23" i="1"/>
  <c r="BL23" i="1"/>
  <c r="BM23" i="1"/>
  <c r="BX23" i="1"/>
  <c r="BY23" i="1"/>
  <c r="BZ23" i="1"/>
  <c r="CH23" i="1"/>
  <c r="CI23" i="1"/>
  <c r="CK23" i="1" s="1"/>
  <c r="CQ23" i="1"/>
  <c r="CR23" i="1"/>
  <c r="CS23" i="1"/>
  <c r="CU23" i="1"/>
  <c r="DP23" i="1"/>
  <c r="DR23" i="1"/>
  <c r="DT23" i="1"/>
  <c r="EH23" i="1"/>
  <c r="EI23" i="1"/>
  <c r="EJ23" i="1" s="1"/>
  <c r="EK23" i="1"/>
  <c r="EO23" i="1" s="1"/>
  <c r="EM23" i="1"/>
  <c r="EQ23" i="1"/>
  <c r="ER23" i="1"/>
  <c r="ES23" i="1" s="1"/>
  <c r="AC24" i="1"/>
  <c r="AH24" i="1"/>
  <c r="AN24" i="1"/>
  <c r="AS24" i="1"/>
  <c r="AX24" i="1"/>
  <c r="AY24" i="1"/>
  <c r="AZ24" i="1"/>
  <c r="BB24" i="1"/>
  <c r="BC24" i="1" s="1"/>
  <c r="BH24" i="1"/>
  <c r="BI24" i="1"/>
  <c r="BJ24" i="1"/>
  <c r="BK24" i="1"/>
  <c r="BN24" i="1" s="1"/>
  <c r="BL24" i="1"/>
  <c r="BM24" i="1"/>
  <c r="BX24" i="1"/>
  <c r="BY24" i="1"/>
  <c r="BZ24" i="1"/>
  <c r="CA24" i="1" s="1"/>
  <c r="CH24" i="1"/>
  <c r="CI24" i="1"/>
  <c r="CJ24" i="1" s="1"/>
  <c r="CK24" i="1"/>
  <c r="CM24" i="1"/>
  <c r="CQ24" i="1"/>
  <c r="CR24" i="1"/>
  <c r="CS24" i="1" s="1"/>
  <c r="DK24" i="1"/>
  <c r="DL24" i="1"/>
  <c r="DQ24" i="1"/>
  <c r="DS24" i="1"/>
  <c r="DU24" i="1"/>
  <c r="EH24" i="1"/>
  <c r="EI24" i="1"/>
  <c r="EJ24" i="1"/>
  <c r="EK24" i="1"/>
  <c r="EM24" i="1"/>
  <c r="EO24" i="1"/>
  <c r="EQ24" i="1"/>
  <c r="ER24" i="1"/>
  <c r="ET24" i="1" s="1"/>
  <c r="ES24" i="1"/>
  <c r="AC25" i="1"/>
  <c r="AE25" i="1"/>
  <c r="AH25" i="1"/>
  <c r="AN25" i="1"/>
  <c r="AS25" i="1"/>
  <c r="AU25" i="1"/>
  <c r="AX25" i="1"/>
  <c r="AY25" i="1"/>
  <c r="AZ25" i="1"/>
  <c r="BB25" i="1"/>
  <c r="BC25" i="1"/>
  <c r="BH25" i="1"/>
  <c r="BI25" i="1"/>
  <c r="BJ25" i="1"/>
  <c r="BK25" i="1"/>
  <c r="BN25" i="1" s="1"/>
  <c r="BL25" i="1"/>
  <c r="BM25" i="1"/>
  <c r="BO25" i="1"/>
  <c r="BX25" i="1"/>
  <c r="BY25" i="1"/>
  <c r="BZ25" i="1"/>
  <c r="CB25" i="1" s="1"/>
  <c r="CA25" i="1"/>
  <c r="CH25" i="1"/>
  <c r="CI25" i="1"/>
  <c r="CJ25" i="1"/>
  <c r="CK25" i="1"/>
  <c r="CO25" i="1" s="1"/>
  <c r="CM25" i="1"/>
  <c r="CQ25" i="1"/>
  <c r="CR25" i="1"/>
  <c r="CS25" i="1" s="1"/>
  <c r="EH25" i="1"/>
  <c r="EI25" i="1"/>
  <c r="EQ25" i="1"/>
  <c r="ER25" i="1"/>
  <c r="ES25" i="1"/>
  <c r="ET25" i="1"/>
  <c r="AX26" i="1"/>
  <c r="AY26" i="1"/>
  <c r="AZ26" i="1"/>
  <c r="BC26" i="1" s="1"/>
  <c r="BB26" i="1"/>
  <c r="BH26" i="1"/>
  <c r="BI26" i="1"/>
  <c r="BJ26" i="1"/>
  <c r="BK26" i="1"/>
  <c r="BN26" i="1" s="1"/>
  <c r="BL26" i="1"/>
  <c r="BM26" i="1"/>
  <c r="BX26" i="1"/>
  <c r="BY26" i="1"/>
  <c r="BZ26" i="1"/>
  <c r="CH26" i="1"/>
  <c r="CI26" i="1"/>
  <c r="CJ26" i="1" s="1"/>
  <c r="CM26" i="1"/>
  <c r="CQ26" i="1"/>
  <c r="CR26" i="1"/>
  <c r="CT26" i="1" s="1"/>
  <c r="CW26" i="1" s="1"/>
  <c r="CS26" i="1"/>
  <c r="EH26" i="1"/>
  <c r="EI26" i="1"/>
  <c r="EJ26" i="1"/>
  <c r="EK26" i="1"/>
  <c r="EO26" i="1" s="1"/>
  <c r="EM26" i="1"/>
  <c r="EQ26" i="1"/>
  <c r="ER26" i="1"/>
  <c r="ET26" i="1" s="1"/>
  <c r="EW26" i="1" s="1"/>
  <c r="ES26" i="1"/>
  <c r="AX27" i="1"/>
  <c r="AY27" i="1"/>
  <c r="AZ27" i="1"/>
  <c r="BC27" i="1" s="1"/>
  <c r="BB27" i="1"/>
  <c r="BH27" i="1"/>
  <c r="BI27" i="1"/>
  <c r="BJ27" i="1"/>
  <c r="BK27" i="1"/>
  <c r="BL27" i="1"/>
  <c r="BM27" i="1"/>
  <c r="BS27" i="1"/>
  <c r="BT27" i="1"/>
  <c r="BU27" i="1"/>
  <c r="BV27" i="1"/>
  <c r="BX27" i="1"/>
  <c r="BY27" i="1"/>
  <c r="BZ27" i="1"/>
  <c r="CA27" i="1"/>
  <c r="CH27" i="1"/>
  <c r="CI27" i="1"/>
  <c r="CJ27" i="1"/>
  <c r="CK27" i="1"/>
  <c r="CO27" i="1" s="1"/>
  <c r="CM27" i="1"/>
  <c r="CQ27" i="1"/>
  <c r="CR27" i="1"/>
  <c r="CS27" i="1" s="1"/>
  <c r="EH27" i="1"/>
  <c r="EI27" i="1"/>
  <c r="EQ27" i="1"/>
  <c r="ER27" i="1"/>
  <c r="ES27" i="1"/>
  <c r="ET27" i="1"/>
  <c r="FE27" i="1"/>
  <c r="FA27" i="1" s="1"/>
  <c r="AX28" i="1"/>
  <c r="AY28" i="1"/>
  <c r="AZ28" i="1"/>
  <c r="BB28" i="1"/>
  <c r="BC28" i="1"/>
  <c r="BH28" i="1"/>
  <c r="BI28" i="1"/>
  <c r="BJ28" i="1"/>
  <c r="BK28" i="1"/>
  <c r="BN28" i="1" s="1"/>
  <c r="BL28" i="1"/>
  <c r="BM28" i="1"/>
  <c r="BO28" i="1"/>
  <c r="BX28" i="1"/>
  <c r="BY28" i="1"/>
  <c r="BZ28" i="1"/>
  <c r="CB28" i="1" s="1"/>
  <c r="CE28" i="1" s="1"/>
  <c r="CA28" i="1"/>
  <c r="CH28" i="1"/>
  <c r="CI28" i="1"/>
  <c r="CJ28" i="1"/>
  <c r="CK28" i="1"/>
  <c r="CO28" i="1" s="1"/>
  <c r="CM28" i="1"/>
  <c r="CQ28" i="1"/>
  <c r="CR28" i="1"/>
  <c r="CT28" i="1" s="1"/>
  <c r="CW28" i="1" s="1"/>
  <c r="CS28" i="1"/>
  <c r="DQ28" i="1"/>
  <c r="DS28" i="1"/>
  <c r="DU28" i="1"/>
  <c r="EH28" i="1"/>
  <c r="EI28" i="1"/>
  <c r="EJ28" i="1"/>
  <c r="EK28" i="1"/>
  <c r="EM28" i="1"/>
  <c r="EQ28" i="1"/>
  <c r="ER28" i="1"/>
  <c r="ET28" i="1" s="1"/>
  <c r="ES28" i="1"/>
  <c r="AC29" i="1"/>
  <c r="AJ29" i="1"/>
  <c r="AQ29" i="1"/>
  <c r="AX29" i="1"/>
  <c r="AY29" i="1"/>
  <c r="AZ29" i="1"/>
  <c r="BB29" i="1"/>
  <c r="BC29" i="1" s="1"/>
  <c r="BH29" i="1"/>
  <c r="BI29" i="1"/>
  <c r="BJ29" i="1"/>
  <c r="BK29" i="1"/>
  <c r="BO29" i="1" s="1"/>
  <c r="BN29" i="1"/>
  <c r="BL29" i="1"/>
  <c r="BM29" i="1"/>
  <c r="BX29" i="1"/>
  <c r="BY29" i="1"/>
  <c r="BZ29" i="1"/>
  <c r="CA29" i="1" s="1"/>
  <c r="CB29" i="1" s="1"/>
  <c r="CH29" i="1"/>
  <c r="CI29" i="1"/>
  <c r="CJ29" i="1"/>
  <c r="CQ29" i="1"/>
  <c r="CR29" i="1"/>
  <c r="CS29" i="1" s="1"/>
  <c r="ED29" i="1"/>
  <c r="EE29" i="1"/>
  <c r="EF29" i="1"/>
  <c r="EH29" i="1"/>
  <c r="EI29" i="1"/>
  <c r="EQ29" i="1"/>
  <c r="ER29" i="1"/>
  <c r="ET29" i="1"/>
  <c r="FE29" i="1"/>
  <c r="FA29" i="1" s="1"/>
  <c r="AC30" i="1"/>
  <c r="AJ30" i="1"/>
  <c r="AQ30" i="1"/>
  <c r="AX30" i="1"/>
  <c r="AY30" i="1"/>
  <c r="AZ30" i="1"/>
  <c r="BB30" i="1"/>
  <c r="BH30" i="1"/>
  <c r="BI30" i="1"/>
  <c r="BJ30" i="1"/>
  <c r="BK30" i="1"/>
  <c r="BL30" i="1"/>
  <c r="BM30" i="1"/>
  <c r="BO30" i="1" s="1"/>
  <c r="BX30" i="1"/>
  <c r="BY30" i="1"/>
  <c r="BZ30" i="1"/>
  <c r="CA30" i="1" s="1"/>
  <c r="CC30" i="1"/>
  <c r="CH30" i="1"/>
  <c r="CI30" i="1"/>
  <c r="CL30" i="1" s="1"/>
  <c r="CJ30" i="1"/>
  <c r="CK30" i="1"/>
  <c r="CQ30" i="1"/>
  <c r="CR30" i="1"/>
  <c r="CU30" i="1" s="1"/>
  <c r="CS30" i="1"/>
  <c r="CT30" i="1"/>
  <c r="CW30" i="1" s="1"/>
  <c r="EH30" i="1"/>
  <c r="EI30" i="1"/>
  <c r="EQ30" i="1"/>
  <c r="ER30" i="1"/>
  <c r="AX31" i="1"/>
  <c r="AY31" i="1"/>
  <c r="AZ31" i="1"/>
  <c r="BB31" i="1"/>
  <c r="BC31" i="1" s="1"/>
  <c r="BH31" i="1"/>
  <c r="BI31" i="1"/>
  <c r="BJ31" i="1"/>
  <c r="BK31" i="1"/>
  <c r="BL31" i="1"/>
  <c r="BM31" i="1"/>
  <c r="BX31" i="1"/>
  <c r="BY31" i="1"/>
  <c r="BZ31" i="1"/>
  <c r="CB31" i="1" s="1"/>
  <c r="CA31" i="1"/>
  <c r="CH31" i="1"/>
  <c r="CI31" i="1"/>
  <c r="CQ31" i="1"/>
  <c r="CR31" i="1"/>
  <c r="EH31" i="1"/>
  <c r="EI31" i="1"/>
  <c r="EM31" i="1"/>
  <c r="EQ31" i="1"/>
  <c r="ER31" i="1"/>
  <c r="ET31" i="1" s="1"/>
  <c r="AC32" i="1"/>
  <c r="AJ32" i="1"/>
  <c r="AQ32" i="1"/>
  <c r="AX32" i="1"/>
  <c r="AY32" i="1"/>
  <c r="AZ32" i="1"/>
  <c r="BB32" i="1"/>
  <c r="BH32" i="1"/>
  <c r="BI32" i="1"/>
  <c r="BJ32" i="1"/>
  <c r="BK32" i="1"/>
  <c r="BL32" i="1"/>
  <c r="BN32" i="1" s="1"/>
  <c r="BM32" i="1"/>
  <c r="BO32" i="1" s="1"/>
  <c r="BX32" i="1"/>
  <c r="BY32" i="1"/>
  <c r="BZ32" i="1"/>
  <c r="CA32" i="1" s="1"/>
  <c r="CB32" i="1"/>
  <c r="CE32" i="1" s="1"/>
  <c r="CC32" i="1"/>
  <c r="CH32" i="1"/>
  <c r="CI32" i="1"/>
  <c r="CK32" i="1" s="1"/>
  <c r="CO32" i="1" s="1"/>
  <c r="CJ32" i="1"/>
  <c r="CM32" i="1"/>
  <c r="CQ32" i="1"/>
  <c r="CR32" i="1"/>
  <c r="CT32" i="1" s="1"/>
  <c r="CS32" i="1"/>
  <c r="EH32" i="1"/>
  <c r="EI32" i="1"/>
  <c r="EJ32" i="1" s="1"/>
  <c r="EL32" i="1"/>
  <c r="EQ32" i="1"/>
  <c r="ER32" i="1"/>
  <c r="ES32" i="1" s="1"/>
  <c r="EU32" i="1"/>
  <c r="AC33" i="1"/>
  <c r="AJ33" i="1"/>
  <c r="AQ33" i="1"/>
  <c r="AS33" i="1"/>
  <c r="AX33" i="1"/>
  <c r="AY33" i="1"/>
  <c r="AZ33" i="1"/>
  <c r="BB33" i="1"/>
  <c r="BC33" i="1" s="1"/>
  <c r="BH33" i="1"/>
  <c r="BI33" i="1"/>
  <c r="BJ33" i="1"/>
  <c r="BK33" i="1"/>
  <c r="BL33" i="1"/>
  <c r="BN33" i="1" s="1"/>
  <c r="BM33" i="1"/>
  <c r="BX33" i="1"/>
  <c r="BY33" i="1"/>
  <c r="BZ33" i="1"/>
  <c r="CH33" i="1"/>
  <c r="CI33" i="1"/>
  <c r="CJ33" i="1" s="1"/>
  <c r="CK33" i="1"/>
  <c r="CL33" i="1"/>
  <c r="CM33" i="1"/>
  <c r="CQ33" i="1"/>
  <c r="CR33" i="1"/>
  <c r="CS33" i="1" s="1"/>
  <c r="CT33" i="1"/>
  <c r="CU33" i="1"/>
  <c r="EH33" i="1"/>
  <c r="EI33" i="1"/>
  <c r="EK33" i="1" s="1"/>
  <c r="EJ33" i="1"/>
  <c r="EM33" i="1"/>
  <c r="EQ33" i="1"/>
  <c r="ER33" i="1"/>
  <c r="ET33" i="1" s="1"/>
  <c r="ES33" i="1"/>
  <c r="AX34" i="1"/>
  <c r="AY34" i="1"/>
  <c r="AZ34" i="1"/>
  <c r="BB34" i="1"/>
  <c r="BC34" i="1" s="1"/>
  <c r="BH34" i="1"/>
  <c r="BI34" i="1"/>
  <c r="BJ34" i="1"/>
  <c r="BK34" i="1"/>
  <c r="BN34" i="1" s="1"/>
  <c r="BL34" i="1"/>
  <c r="BM34" i="1"/>
  <c r="BX34" i="1"/>
  <c r="BY34" i="1"/>
  <c r="BZ34" i="1"/>
  <c r="CA34" i="1"/>
  <c r="CH34" i="1"/>
  <c r="CI34" i="1"/>
  <c r="CJ34" i="1" s="1"/>
  <c r="CL34" i="1"/>
  <c r="CM34" i="1"/>
  <c r="CR34" i="1"/>
  <c r="CT34" i="1"/>
  <c r="DC34" i="1"/>
  <c r="DE34" i="1"/>
  <c r="EH34" i="1"/>
  <c r="EI34" i="1"/>
  <c r="ER34" i="1"/>
  <c r="ES34" i="1" s="1"/>
  <c r="EU34" i="1"/>
  <c r="AY35" i="1"/>
  <c r="AZ35" i="1"/>
  <c r="BB35" i="1"/>
  <c r="BC35" i="1" s="1"/>
  <c r="BH35" i="1"/>
  <c r="BI35" i="1"/>
  <c r="BJ35" i="1"/>
  <c r="BK35" i="1"/>
  <c r="BO35" i="1" s="1"/>
  <c r="BL35" i="1"/>
  <c r="BM35" i="1"/>
  <c r="BN35" i="1"/>
  <c r="BX35" i="1"/>
  <c r="BY35" i="1"/>
  <c r="BZ35" i="1"/>
  <c r="CH35" i="1"/>
  <c r="CI35" i="1"/>
  <c r="CM35" i="1"/>
  <c r="EH35" i="1"/>
  <c r="EI35" i="1"/>
  <c r="EJ35" i="1" s="1"/>
  <c r="EK35" i="1"/>
  <c r="EL35" i="1"/>
  <c r="EM35" i="1"/>
  <c r="BD36" i="1"/>
  <c r="BH36" i="1"/>
  <c r="BI36" i="1"/>
  <c r="BJ36" i="1"/>
  <c r="BK36" i="1"/>
  <c r="BN36" i="1" s="1"/>
  <c r="BL36" i="1"/>
  <c r="BM36" i="1"/>
  <c r="BX36" i="1"/>
  <c r="BY36" i="1"/>
  <c r="BZ36" i="1"/>
  <c r="CC36" i="1" s="1"/>
  <c r="CA36" i="1"/>
  <c r="CB36" i="1"/>
  <c r="CE36" i="1" s="1"/>
  <c r="CH36" i="1"/>
  <c r="CI36" i="1"/>
  <c r="CJ36" i="1" s="1"/>
  <c r="DK36" i="1"/>
  <c r="DL36" i="1"/>
  <c r="EH36" i="1"/>
  <c r="EI36" i="1"/>
  <c r="EJ36" i="1" s="1"/>
  <c r="EK36" i="1"/>
  <c r="EN36" i="1" s="1"/>
  <c r="EL36" i="1"/>
  <c r="AC37" i="1"/>
  <c r="AJ37" i="1"/>
  <c r="AQ37" i="1"/>
  <c r="BB37" i="1"/>
  <c r="BH37" i="1"/>
  <c r="BI37" i="1"/>
  <c r="BJ37" i="1"/>
  <c r="BK37" i="1"/>
  <c r="BL37" i="1"/>
  <c r="BM37" i="1"/>
  <c r="BX37" i="1"/>
  <c r="BY37" i="1"/>
  <c r="BZ37" i="1"/>
  <c r="CH37" i="1"/>
  <c r="CI37" i="1"/>
  <c r="DC37" i="1"/>
  <c r="EH37" i="1"/>
  <c r="EI37" i="1"/>
  <c r="EJ37" i="1"/>
  <c r="EK37" i="1"/>
  <c r="EL37" i="1"/>
  <c r="EM37" i="1"/>
  <c r="EY37" i="1"/>
  <c r="AC38" i="1"/>
  <c r="AJ38" i="1"/>
  <c r="AL38" i="1"/>
  <c r="AQ38" i="1"/>
  <c r="BH38" i="1"/>
  <c r="BI38" i="1"/>
  <c r="BJ38" i="1"/>
  <c r="BK38" i="1"/>
  <c r="BN38" i="1" s="1"/>
  <c r="BL38" i="1"/>
  <c r="BM38" i="1"/>
  <c r="BO38" i="1"/>
  <c r="BX38" i="1"/>
  <c r="BY38" i="1"/>
  <c r="BZ38" i="1"/>
  <c r="CA38" i="1"/>
  <c r="CC38" i="1"/>
  <c r="CH38" i="1"/>
  <c r="CI38" i="1"/>
  <c r="CJ38" i="1" s="1"/>
  <c r="CL38" i="1"/>
  <c r="DA38" i="1"/>
  <c r="DC38" i="1"/>
  <c r="DK38" i="1"/>
  <c r="DL38" i="1"/>
  <c r="EH38" i="1"/>
  <c r="EI38" i="1"/>
  <c r="EJ38" i="1"/>
  <c r="EK38" i="1"/>
  <c r="EL38" i="1"/>
  <c r="EM38" i="1"/>
  <c r="EY38" i="1"/>
  <c r="BH39" i="1"/>
  <c r="BI39" i="1"/>
  <c r="BJ39" i="1"/>
  <c r="BK39" i="1"/>
  <c r="BN39" i="1" s="1"/>
  <c r="BL39" i="1"/>
  <c r="BM39" i="1"/>
  <c r="BO39" i="1"/>
  <c r="BQ39" i="1"/>
  <c r="BR39" i="1"/>
  <c r="BS39" i="1"/>
  <c r="BT39" i="1"/>
  <c r="BV39" i="1" s="1"/>
  <c r="BU39" i="1"/>
  <c r="BY39" i="1"/>
  <c r="BZ39" i="1"/>
  <c r="CH39" i="1"/>
  <c r="CI39" i="1"/>
  <c r="DA39" i="1"/>
  <c r="DC39" i="1"/>
  <c r="ED39" i="1"/>
  <c r="EE39" i="1"/>
  <c r="EF39" i="1"/>
  <c r="EH39" i="1"/>
  <c r="EI39" i="1"/>
  <c r="EK39" i="1" s="1"/>
  <c r="EJ39" i="1"/>
  <c r="EM39" i="1"/>
  <c r="EY39" i="1"/>
  <c r="AC40" i="1"/>
  <c r="AJ40" i="1"/>
  <c r="AQ40" i="1"/>
  <c r="BA40" i="1"/>
  <c r="BB40" i="1"/>
  <c r="BH40" i="1"/>
  <c r="BI40" i="1"/>
  <c r="BJ40" i="1"/>
  <c r="BK40" i="1"/>
  <c r="BL40" i="1"/>
  <c r="BM40" i="1"/>
  <c r="BQ40" i="1"/>
  <c r="BR40" i="1"/>
  <c r="BS40" i="1"/>
  <c r="BT40" i="1"/>
  <c r="BU40" i="1"/>
  <c r="CH40" i="1"/>
  <c r="CI40" i="1"/>
  <c r="CL40" i="1" s="1"/>
  <c r="DA40" i="1"/>
  <c r="DC40" i="1"/>
  <c r="DK40" i="1"/>
  <c r="DK42" i="1" s="1"/>
  <c r="DJ44" i="1" s="1"/>
  <c r="DL40" i="1"/>
  <c r="DL42" i="1" s="1"/>
  <c r="DJ45" i="1" s="1"/>
  <c r="DS40" i="1"/>
  <c r="DU40" i="1"/>
  <c r="EH40" i="1"/>
  <c r="EI40" i="1"/>
  <c r="EJ40" i="1"/>
  <c r="EK40" i="1"/>
  <c r="EM40" i="1"/>
  <c r="EY40" i="1"/>
  <c r="AC41" i="1"/>
  <c r="AE41" i="1"/>
  <c r="AJ41" i="1"/>
  <c r="AL41" i="1"/>
  <c r="AQ41" i="1"/>
  <c r="AX41" i="1"/>
  <c r="BA41" i="1"/>
  <c r="BB41" i="1"/>
  <c r="BD41" i="1" s="1"/>
  <c r="BH41" i="1"/>
  <c r="BI41" i="1"/>
  <c r="BJ41" i="1"/>
  <c r="BK41" i="1"/>
  <c r="BO41" i="1" s="1"/>
  <c r="BL41" i="1"/>
  <c r="BN41" i="1" s="1"/>
  <c r="BM41" i="1"/>
  <c r="BQ41" i="1"/>
  <c r="BR41" i="1"/>
  <c r="BS41" i="1"/>
  <c r="BT41" i="1"/>
  <c r="BU41" i="1"/>
  <c r="BV41" i="1"/>
  <c r="CH41" i="1"/>
  <c r="CI41" i="1"/>
  <c r="CK41" i="1" s="1"/>
  <c r="DA41" i="1"/>
  <c r="DC41" i="1"/>
  <c r="EC41" i="1"/>
  <c r="EC45" i="1" s="1"/>
  <c r="ED41" i="1"/>
  <c r="EE41" i="1"/>
  <c r="EE51" i="1" s="1"/>
  <c r="EF41" i="1"/>
  <c r="EH41" i="1"/>
  <c r="EI41" i="1"/>
  <c r="EM41" i="1"/>
  <c r="EY41" i="1"/>
  <c r="AX42" i="1"/>
  <c r="BA42" i="1"/>
  <c r="BA60" i="1" s="1"/>
  <c r="BB42" i="1"/>
  <c r="BH42" i="1"/>
  <c r="BI42" i="1"/>
  <c r="BJ42" i="1"/>
  <c r="BK42" i="1"/>
  <c r="BL42" i="1"/>
  <c r="BM42" i="1"/>
  <c r="BQ42" i="1"/>
  <c r="BR42" i="1"/>
  <c r="BS42" i="1"/>
  <c r="BT42" i="1"/>
  <c r="BU42" i="1"/>
  <c r="BV42" i="1" s="1"/>
  <c r="CH42" i="1"/>
  <c r="CI42" i="1"/>
  <c r="CJ42" i="1"/>
  <c r="CK42" i="1"/>
  <c r="CL42" i="1"/>
  <c r="CM42" i="1"/>
  <c r="CN42" i="1"/>
  <c r="DA42" i="1"/>
  <c r="DC42" i="1"/>
  <c r="EH42" i="1"/>
  <c r="EI42" i="1"/>
  <c r="EL42" i="1" s="1"/>
  <c r="EJ42" i="1"/>
  <c r="EK42" i="1"/>
  <c r="EN42" i="1"/>
  <c r="EY42" i="1"/>
  <c r="AX43" i="1"/>
  <c r="BA43" i="1"/>
  <c r="BB43" i="1"/>
  <c r="BH43" i="1"/>
  <c r="BI43" i="1"/>
  <c r="BJ43" i="1"/>
  <c r="BK43" i="1"/>
  <c r="BN43" i="1" s="1"/>
  <c r="BL43" i="1"/>
  <c r="BM43" i="1"/>
  <c r="BQ43" i="1"/>
  <c r="BR43" i="1"/>
  <c r="BS43" i="1"/>
  <c r="BT43" i="1"/>
  <c r="BV43" i="1" s="1"/>
  <c r="BU43" i="1"/>
  <c r="CH43" i="1"/>
  <c r="CI43" i="1"/>
  <c r="CM43" i="1" s="1"/>
  <c r="CJ43" i="1"/>
  <c r="DA43" i="1"/>
  <c r="DC43" i="1"/>
  <c r="EC43" i="1"/>
  <c r="ED43" i="1"/>
  <c r="EE43" i="1"/>
  <c r="EF43" i="1"/>
  <c r="EF45" i="1"/>
  <c r="EF53" i="1" s="1"/>
  <c r="EF57" i="1" s="1"/>
  <c r="EF59" i="1" s="1"/>
  <c r="EH43" i="1"/>
  <c r="EI43" i="1"/>
  <c r="EM43" i="1" s="1"/>
  <c r="EY43" i="1"/>
  <c r="AX44" i="1"/>
  <c r="BB44" i="1"/>
  <c r="BH44" i="1"/>
  <c r="BI44" i="1"/>
  <c r="BJ44" i="1"/>
  <c r="BK44" i="1"/>
  <c r="BL44" i="1"/>
  <c r="BM44" i="1"/>
  <c r="BN44" i="1"/>
  <c r="BO44" i="1"/>
  <c r="BQ44" i="1"/>
  <c r="BR44" i="1"/>
  <c r="BS44" i="1"/>
  <c r="BT44" i="1"/>
  <c r="BU44" i="1"/>
  <c r="BV44" i="1"/>
  <c r="CH44" i="1"/>
  <c r="CI44" i="1"/>
  <c r="DA44" i="1"/>
  <c r="DC44" i="1"/>
  <c r="EH44" i="1"/>
  <c r="EI44" i="1"/>
  <c r="EY44" i="1"/>
  <c r="AX45" i="1"/>
  <c r="BB45" i="1"/>
  <c r="BH45" i="1"/>
  <c r="BI45" i="1"/>
  <c r="BJ45" i="1"/>
  <c r="BK45" i="1"/>
  <c r="BL45" i="1"/>
  <c r="BN45" i="1" s="1"/>
  <c r="BM45" i="1"/>
  <c r="BO45" i="1" s="1"/>
  <c r="BQ45" i="1"/>
  <c r="BR45" i="1"/>
  <c r="BS45" i="1"/>
  <c r="BT45" i="1"/>
  <c r="BU45" i="1"/>
  <c r="BV45" i="1"/>
  <c r="CH45" i="1"/>
  <c r="CI45" i="1"/>
  <c r="CL45" i="1" s="1"/>
  <c r="CJ45" i="1"/>
  <c r="CK45" i="1"/>
  <c r="CN45" i="1" s="1"/>
  <c r="DA45" i="1"/>
  <c r="DC45" i="1"/>
  <c r="EH45" i="1"/>
  <c r="EI45" i="1"/>
  <c r="EM45" i="1" s="1"/>
  <c r="EK45" i="1"/>
  <c r="EY45" i="1"/>
  <c r="AX46" i="1"/>
  <c r="BB46" i="1"/>
  <c r="BH46" i="1"/>
  <c r="BI46" i="1"/>
  <c r="BJ46" i="1"/>
  <c r="BK46" i="1"/>
  <c r="BL46" i="1"/>
  <c r="BM46" i="1"/>
  <c r="BO46" i="1"/>
  <c r="BQ46" i="1"/>
  <c r="BR46" i="1"/>
  <c r="BS46" i="1"/>
  <c r="BT46" i="1"/>
  <c r="BV46" i="1" s="1"/>
  <c r="BU46" i="1"/>
  <c r="CH46" i="1"/>
  <c r="CI46" i="1"/>
  <c r="DA46" i="1"/>
  <c r="DC46" i="1"/>
  <c r="EH46" i="1"/>
  <c r="EI46" i="1"/>
  <c r="EY46" i="1"/>
  <c r="AX47" i="1"/>
  <c r="BB47" i="1"/>
  <c r="BH47" i="1"/>
  <c r="BI47" i="1"/>
  <c r="BJ47" i="1"/>
  <c r="BK47" i="1"/>
  <c r="BL47" i="1"/>
  <c r="BN47" i="1" s="1"/>
  <c r="BM47" i="1"/>
  <c r="BO47" i="1"/>
  <c r="BQ47" i="1"/>
  <c r="BR47" i="1"/>
  <c r="BS47" i="1"/>
  <c r="BT47" i="1"/>
  <c r="BU47" i="1"/>
  <c r="BV47" i="1"/>
  <c r="CH47" i="1"/>
  <c r="CI47" i="1"/>
  <c r="CJ47" i="1"/>
  <c r="DA47" i="1"/>
  <c r="DC47" i="1"/>
  <c r="EH47" i="1"/>
  <c r="EI47" i="1"/>
  <c r="EJ47" i="1" s="1"/>
  <c r="EY47" i="1"/>
  <c r="AX48" i="1"/>
  <c r="BB48" i="1"/>
  <c r="BH48" i="1"/>
  <c r="BI48" i="1"/>
  <c r="BJ48" i="1"/>
  <c r="BK48" i="1"/>
  <c r="BL48" i="1"/>
  <c r="BM48" i="1"/>
  <c r="BO48" i="1" s="1"/>
  <c r="BN48" i="1"/>
  <c r="BQ48" i="1"/>
  <c r="BR48" i="1"/>
  <c r="BS48" i="1"/>
  <c r="BT48" i="1"/>
  <c r="BU48" i="1"/>
  <c r="BV48" i="1"/>
  <c r="CH48" i="1"/>
  <c r="CI48" i="1"/>
  <c r="CL48" i="1" s="1"/>
  <c r="CN48" i="1" s="1"/>
  <c r="CJ48" i="1"/>
  <c r="CK48" i="1"/>
  <c r="DA48" i="1"/>
  <c r="DC48" i="1"/>
  <c r="EH48" i="1"/>
  <c r="EI48" i="1"/>
  <c r="EL48" i="1" s="1"/>
  <c r="EY48" i="1"/>
  <c r="AX49" i="1"/>
  <c r="BB49" i="1"/>
  <c r="BH49" i="1"/>
  <c r="BI49" i="1"/>
  <c r="BJ49" i="1"/>
  <c r="BK49" i="1"/>
  <c r="BL49" i="1"/>
  <c r="BM49" i="1"/>
  <c r="BQ49" i="1"/>
  <c r="BR49" i="1"/>
  <c r="BS49" i="1"/>
  <c r="BT49" i="1"/>
  <c r="BV49" i="1" s="1"/>
  <c r="BU49" i="1"/>
  <c r="CH49" i="1"/>
  <c r="CI49" i="1"/>
  <c r="CJ49" i="1"/>
  <c r="CK49" i="1"/>
  <c r="CN49" i="1" s="1"/>
  <c r="CM49" i="1"/>
  <c r="DA49" i="1"/>
  <c r="DC49" i="1"/>
  <c r="EF49" i="1"/>
  <c r="EF55" i="1" s="1"/>
  <c r="EH49" i="1"/>
  <c r="EI49" i="1"/>
  <c r="EJ49" i="1" s="1"/>
  <c r="EK49" i="1"/>
  <c r="EM49" i="1"/>
  <c r="EY49" i="1"/>
  <c r="AQ50" i="1"/>
  <c r="AV50" i="1"/>
  <c r="AX50" i="1"/>
  <c r="BB50" i="1"/>
  <c r="BH50" i="1"/>
  <c r="BI50" i="1"/>
  <c r="BJ50" i="1"/>
  <c r="BK50" i="1"/>
  <c r="BL50" i="1"/>
  <c r="BM50" i="1"/>
  <c r="BO50" i="1" s="1"/>
  <c r="BN50" i="1"/>
  <c r="BQ50" i="1"/>
  <c r="BR50" i="1"/>
  <c r="BS50" i="1"/>
  <c r="BT50" i="1"/>
  <c r="BU50" i="1"/>
  <c r="BV50" i="1" s="1"/>
  <c r="CH50" i="1"/>
  <c r="CI50" i="1"/>
  <c r="CJ50" i="1"/>
  <c r="CK50" i="1"/>
  <c r="DA50" i="1"/>
  <c r="DC50" i="1"/>
  <c r="EH50" i="1"/>
  <c r="EI50" i="1"/>
  <c r="EL50" i="1"/>
  <c r="EM50" i="1"/>
  <c r="EY50" i="1"/>
  <c r="AG51" i="1"/>
  <c r="AL51" i="1"/>
  <c r="AX51" i="1"/>
  <c r="BB51" i="1"/>
  <c r="BH51" i="1"/>
  <c r="BI51" i="1"/>
  <c r="BJ51" i="1"/>
  <c r="BK51" i="1"/>
  <c r="BN51" i="1" s="1"/>
  <c r="BL51" i="1"/>
  <c r="BM51" i="1"/>
  <c r="BO51" i="1"/>
  <c r="BQ51" i="1"/>
  <c r="BR51" i="1"/>
  <c r="BS51" i="1"/>
  <c r="BT51" i="1"/>
  <c r="BV51" i="1" s="1"/>
  <c r="BU51" i="1"/>
  <c r="CH51" i="1"/>
  <c r="CI51" i="1"/>
  <c r="CJ51" i="1"/>
  <c r="CK51" i="1"/>
  <c r="CO51" i="1" s="1"/>
  <c r="CM51" i="1"/>
  <c r="DA51" i="1"/>
  <c r="DC51" i="1"/>
  <c r="DO51" i="1"/>
  <c r="DV51" i="1"/>
  <c r="DX51" i="1"/>
  <c r="EC51" i="1"/>
  <c r="EF51" i="1"/>
  <c r="EH51" i="1"/>
  <c r="EI51" i="1"/>
  <c r="EJ51" i="1" s="1"/>
  <c r="EL51" i="1"/>
  <c r="EM51" i="1"/>
  <c r="EY51" i="1"/>
  <c r="AX52" i="1"/>
  <c r="BB52" i="1"/>
  <c r="BH52" i="1"/>
  <c r="BI52" i="1"/>
  <c r="BJ52" i="1"/>
  <c r="BK52" i="1"/>
  <c r="BL52" i="1"/>
  <c r="BN52" i="1" s="1"/>
  <c r="BM52" i="1"/>
  <c r="BO52" i="1"/>
  <c r="BQ52" i="1"/>
  <c r="BR52" i="1"/>
  <c r="BS52" i="1"/>
  <c r="BT52" i="1"/>
  <c r="BU52" i="1"/>
  <c r="BV52" i="1"/>
  <c r="CH52" i="1"/>
  <c r="CI52" i="1"/>
  <c r="CJ52" i="1" s="1"/>
  <c r="CM52" i="1"/>
  <c r="DA52" i="1"/>
  <c r="DC52" i="1"/>
  <c r="EH52" i="1"/>
  <c r="EI52" i="1"/>
  <c r="EK52" i="1" s="1"/>
  <c r="EJ52" i="1"/>
  <c r="EM52" i="1"/>
  <c r="EY52" i="1"/>
  <c r="AX53" i="1"/>
  <c r="BB53" i="1"/>
  <c r="BH53" i="1"/>
  <c r="BI53" i="1"/>
  <c r="BJ53" i="1"/>
  <c r="BK53" i="1"/>
  <c r="BL53" i="1"/>
  <c r="BM53" i="1"/>
  <c r="BM64" i="1" s="1"/>
  <c r="BN53" i="1"/>
  <c r="BQ53" i="1"/>
  <c r="BR53" i="1"/>
  <c r="BS53" i="1"/>
  <c r="BT53" i="1"/>
  <c r="BU53" i="1"/>
  <c r="BV53" i="1"/>
  <c r="CH53" i="1"/>
  <c r="CI53" i="1"/>
  <c r="CJ53" i="1"/>
  <c r="CK53" i="1"/>
  <c r="CL53" i="1"/>
  <c r="CM53" i="1"/>
  <c r="CO53" i="1"/>
  <c r="DA53" i="1"/>
  <c r="DC53" i="1"/>
  <c r="DO53" i="1"/>
  <c r="DV53" i="1"/>
  <c r="DX53" i="1"/>
  <c r="EH53" i="1"/>
  <c r="EI53" i="1"/>
  <c r="EJ53" i="1"/>
  <c r="EK53" i="1"/>
  <c r="EM53" i="1"/>
  <c r="EY53" i="1"/>
  <c r="AX54" i="1"/>
  <c r="BB54" i="1"/>
  <c r="BH54" i="1"/>
  <c r="BI54" i="1"/>
  <c r="BJ54" i="1"/>
  <c r="BK54" i="1"/>
  <c r="BN54" i="1" s="1"/>
  <c r="BL54" i="1"/>
  <c r="BM54" i="1"/>
  <c r="BR54" i="1"/>
  <c r="BS54" i="1"/>
  <c r="BT54" i="1"/>
  <c r="BV54" i="1" s="1"/>
  <c r="BU54" i="1"/>
  <c r="BX54" i="1"/>
  <c r="BY54" i="1"/>
  <c r="BZ54" i="1"/>
  <c r="CA54" i="1" s="1"/>
  <c r="CD54" i="1"/>
  <c r="CH54" i="1"/>
  <c r="CI54" i="1"/>
  <c r="CL54" i="1" s="1"/>
  <c r="CJ54" i="1"/>
  <c r="CK54" i="1"/>
  <c r="CN54" i="1"/>
  <c r="DA54" i="1"/>
  <c r="DC54" i="1"/>
  <c r="EH54" i="1"/>
  <c r="EI54" i="1"/>
  <c r="EJ54" i="1" s="1"/>
  <c r="EL54" i="1"/>
  <c r="EM54" i="1"/>
  <c r="EY54" i="1"/>
  <c r="AX55" i="1"/>
  <c r="BB55" i="1"/>
  <c r="BH55" i="1"/>
  <c r="BI55" i="1"/>
  <c r="BJ55" i="1"/>
  <c r="BK55" i="1"/>
  <c r="BO55" i="1" s="1"/>
  <c r="BN55" i="1"/>
  <c r="BL55" i="1"/>
  <c r="BM55" i="1"/>
  <c r="BX55" i="1"/>
  <c r="BY55" i="1"/>
  <c r="BZ55" i="1"/>
  <c r="CA55" i="1" s="1"/>
  <c r="CC55" i="1"/>
  <c r="CD55" i="1"/>
  <c r="CH55" i="1"/>
  <c r="CI55" i="1"/>
  <c r="CJ55" i="1" s="1"/>
  <c r="CK55" i="1"/>
  <c r="CM55" i="1"/>
  <c r="DA55" i="1"/>
  <c r="DC55" i="1"/>
  <c r="DO55" i="1"/>
  <c r="DV55" i="1"/>
  <c r="DX55" i="1"/>
  <c r="EH55" i="1"/>
  <c r="EI55" i="1"/>
  <c r="EK55" i="1" s="1"/>
  <c r="EO55" i="1" s="1"/>
  <c r="EJ55" i="1"/>
  <c r="EM55" i="1"/>
  <c r="EY55" i="1"/>
  <c r="AX56" i="1"/>
  <c r="BB56" i="1"/>
  <c r="BH56" i="1"/>
  <c r="BI56" i="1"/>
  <c r="BJ56" i="1"/>
  <c r="BK56" i="1"/>
  <c r="BN56" i="1" s="1"/>
  <c r="BL56" i="1"/>
  <c r="BM56" i="1"/>
  <c r="BX56" i="1"/>
  <c r="BY56" i="1"/>
  <c r="BZ56" i="1"/>
  <c r="CA56" i="1"/>
  <c r="CD56" i="1"/>
  <c r="CH56" i="1"/>
  <c r="CI56" i="1"/>
  <c r="CJ56" i="1"/>
  <c r="CK56" i="1"/>
  <c r="CO56" i="1" s="1"/>
  <c r="CM56" i="1"/>
  <c r="DC56" i="1"/>
  <c r="EH56" i="1"/>
  <c r="EI56" i="1"/>
  <c r="EJ56" i="1" s="1"/>
  <c r="EY56" i="1"/>
  <c r="AX57" i="1"/>
  <c r="BB57" i="1"/>
  <c r="BH57" i="1"/>
  <c r="BI57" i="1"/>
  <c r="BJ57" i="1"/>
  <c r="BK57" i="1"/>
  <c r="BL57" i="1"/>
  <c r="BN57" i="1" s="1"/>
  <c r="BM57" i="1"/>
  <c r="BO57" i="1" s="1"/>
  <c r="EY57" i="1"/>
  <c r="AF58" i="1"/>
  <c r="AR58" i="1"/>
  <c r="AX58" i="1"/>
  <c r="BB58" i="1"/>
  <c r="BH58" i="1"/>
  <c r="BI58" i="1"/>
  <c r="BJ58" i="1"/>
  <c r="BK58" i="1"/>
  <c r="BN58" i="1" s="1"/>
  <c r="BL58" i="1"/>
  <c r="BM58" i="1"/>
  <c r="BO58" i="1" s="1"/>
  <c r="BY58" i="1"/>
  <c r="CH58" i="1"/>
  <c r="CI58" i="1"/>
  <c r="CJ58" i="1" s="1"/>
  <c r="CK58" i="1"/>
  <c r="CM58" i="1"/>
  <c r="DC58" i="1"/>
  <c r="DE58" i="1"/>
  <c r="EH58" i="1"/>
  <c r="EI58" i="1"/>
  <c r="EJ58" i="1" s="1"/>
  <c r="EL58" i="1"/>
  <c r="EM58" i="1"/>
  <c r="EY58" i="1"/>
  <c r="AD59" i="1"/>
  <c r="AI59" i="1"/>
  <c r="AR59" i="1"/>
  <c r="BB59" i="1"/>
  <c r="BH59" i="1"/>
  <c r="BI59" i="1"/>
  <c r="BJ59" i="1"/>
  <c r="BK59" i="1"/>
  <c r="BN59" i="1"/>
  <c r="BL59" i="1"/>
  <c r="BM59" i="1"/>
  <c r="BO59" i="1"/>
  <c r="CH59" i="1"/>
  <c r="CI59" i="1"/>
  <c r="CJ59" i="1"/>
  <c r="CK59" i="1"/>
  <c r="CO59" i="1" s="1"/>
  <c r="CM59" i="1"/>
  <c r="EH59" i="1"/>
  <c r="EI59" i="1"/>
  <c r="EY59" i="1"/>
  <c r="AD60" i="1"/>
  <c r="AR60" i="1"/>
  <c r="CH60" i="1"/>
  <c r="CI60" i="1"/>
  <c r="DE60" i="1"/>
  <c r="EH60" i="1"/>
  <c r="EI60" i="1"/>
  <c r="EJ60" i="1" s="1"/>
  <c r="EM60" i="1"/>
  <c r="EY60" i="1"/>
  <c r="AF61" i="1"/>
  <c r="AR61" i="1"/>
  <c r="BH61" i="1"/>
  <c r="BI61" i="1"/>
  <c r="BJ61" i="1"/>
  <c r="BK61" i="1"/>
  <c r="BL61" i="1"/>
  <c r="BM61" i="1"/>
  <c r="EY61" i="1"/>
  <c r="BH62" i="1"/>
  <c r="BI62" i="1"/>
  <c r="BJ62" i="1"/>
  <c r="BK62" i="1"/>
  <c r="BN62" i="1" s="1"/>
  <c r="BL62" i="1"/>
  <c r="BM62" i="1"/>
  <c r="EY62" i="1"/>
  <c r="BH63" i="1"/>
  <c r="BI63" i="1"/>
  <c r="BJ63" i="1"/>
  <c r="BK63" i="1"/>
  <c r="BL63" i="1"/>
  <c r="BN63" i="1" s="1"/>
  <c r="BM63" i="1"/>
  <c r="BO63" i="1" s="1"/>
  <c r="EY63" i="1"/>
  <c r="EY64" i="1"/>
  <c r="BC66" i="1"/>
  <c r="BE66" i="1"/>
  <c r="G109" i="1"/>
  <c r="D147" i="1"/>
  <c r="B148" i="1"/>
  <c r="D148" i="1"/>
  <c r="B149" i="1"/>
  <c r="D149" i="1"/>
  <c r="B150" i="1"/>
  <c r="D150" i="1"/>
  <c r="D151" i="1"/>
  <c r="D152" i="1"/>
  <c r="B153" i="1"/>
  <c r="D153" i="1"/>
  <c r="B154" i="1"/>
  <c r="D154" i="1"/>
  <c r="B155" i="1"/>
  <c r="D155" i="1"/>
  <c r="B156" i="1"/>
  <c r="D156" i="1"/>
  <c r="B157" i="1"/>
  <c r="D157" i="1"/>
  <c r="B158" i="1"/>
  <c r="D158" i="1"/>
  <c r="B159" i="1"/>
  <c r="D159" i="1"/>
  <c r="B160" i="1"/>
  <c r="D160" i="1"/>
  <c r="B161" i="1"/>
  <c r="D161" i="1"/>
  <c r="B162" i="1"/>
  <c r="D162" i="1"/>
  <c r="B163" i="1"/>
  <c r="D163" i="1"/>
  <c r="B164" i="1"/>
  <c r="D164" i="1"/>
  <c r="B165" i="1"/>
  <c r="D165" i="1"/>
  <c r="D166" i="1"/>
  <c r="D167" i="1"/>
  <c r="F168" i="1"/>
  <c r="G168" i="1"/>
  <c r="H168" i="1"/>
  <c r="I168" i="1"/>
  <c r="J168" i="1"/>
  <c r="K168" i="1"/>
  <c r="F173" i="1"/>
  <c r="G173" i="1"/>
  <c r="H173" i="1"/>
  <c r="D174" i="1"/>
  <c r="D175" i="1"/>
  <c r="D181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B212" i="1"/>
  <c r="D212" i="1"/>
  <c r="B213" i="1"/>
  <c r="D213" i="1"/>
  <c r="B214" i="1"/>
  <c r="D214" i="1"/>
  <c r="B215" i="1"/>
  <c r="D215" i="1"/>
  <c r="B216" i="1"/>
  <c r="D216" i="1"/>
  <c r="B217" i="1"/>
  <c r="D217" i="1"/>
  <c r="B218" i="1"/>
  <c r="D218" i="1"/>
  <c r="B219" i="1"/>
  <c r="D219" i="1"/>
  <c r="B220" i="1"/>
  <c r="D220" i="1"/>
  <c r="B221" i="1"/>
  <c r="D221" i="1"/>
  <c r="B222" i="1"/>
  <c r="D222" i="1"/>
  <c r="B223" i="1"/>
  <c r="D223" i="1"/>
  <c r="B224" i="1"/>
  <c r="D224" i="1"/>
  <c r="B225" i="1"/>
  <c r="D225" i="1"/>
  <c r="B226" i="1"/>
  <c r="D226" i="1"/>
  <c r="B227" i="1"/>
  <c r="D227" i="1"/>
  <c r="B228" i="1"/>
  <c r="D228" i="1"/>
  <c r="B229" i="1"/>
  <c r="D229" i="1"/>
  <c r="B230" i="1"/>
  <c r="D230" i="1"/>
  <c r="B231" i="1"/>
  <c r="D231" i="1"/>
  <c r="B232" i="1"/>
  <c r="D232" i="1"/>
  <c r="D234" i="1"/>
  <c r="D235" i="1"/>
  <c r="B236" i="1"/>
  <c r="D236" i="1"/>
  <c r="D238" i="1"/>
  <c r="B239" i="1"/>
  <c r="D239" i="1"/>
  <c r="B240" i="1"/>
  <c r="D240" i="1"/>
  <c r="B241" i="1"/>
  <c r="D241" i="1"/>
  <c r="B242" i="1"/>
  <c r="D242" i="1"/>
  <c r="B243" i="1"/>
  <c r="D243" i="1"/>
  <c r="B244" i="1"/>
  <c r="D244" i="1"/>
  <c r="B245" i="1"/>
  <c r="D245" i="1"/>
  <c r="B246" i="1"/>
  <c r="D246" i="1"/>
  <c r="B247" i="1"/>
  <c r="D247" i="1"/>
  <c r="B248" i="1"/>
  <c r="D248" i="1"/>
  <c r="B249" i="1"/>
  <c r="D249" i="1"/>
  <c r="B250" i="1"/>
  <c r="D250" i="1"/>
  <c r="B251" i="1"/>
  <c r="D251" i="1"/>
  <c r="B252" i="1"/>
  <c r="D252" i="1"/>
  <c r="B253" i="1"/>
  <c r="D253" i="1"/>
  <c r="B254" i="1"/>
  <c r="D254" i="1"/>
  <c r="B255" i="1"/>
  <c r="D255" i="1"/>
  <c r="B256" i="1"/>
  <c r="D256" i="1"/>
  <c r="D257" i="1"/>
  <c r="F258" i="1"/>
  <c r="G258" i="1"/>
  <c r="H258" i="1"/>
  <c r="D258" i="1" s="1"/>
  <c r="I258" i="1"/>
  <c r="J258" i="1"/>
  <c r="K258" i="1"/>
  <c r="L258" i="1"/>
  <c r="M258" i="1"/>
  <c r="G264" i="1"/>
  <c r="G273" i="1"/>
  <c r="G274" i="1"/>
  <c r="E275" i="1"/>
  <c r="FE23" i="1"/>
  <c r="FC23" i="1" s="1"/>
  <c r="F275" i="1"/>
  <c r="FE31" i="1" s="1"/>
  <c r="E276" i="1"/>
  <c r="F276" i="1"/>
  <c r="E277" i="1"/>
  <c r="F277" i="1"/>
  <c r="E278" i="1"/>
  <c r="F278" i="1"/>
  <c r="E294" i="1"/>
  <c r="H294" i="1"/>
  <c r="E295" i="1"/>
  <c r="H295" i="1"/>
  <c r="E296" i="1"/>
  <c r="H296" i="1"/>
  <c r="F314" i="1"/>
  <c r="G314" i="1"/>
  <c r="H314" i="1"/>
  <c r="FC29" i="1"/>
  <c r="FC27" i="1"/>
  <c r="FC21" i="1"/>
  <c r="FA19" i="1"/>
  <c r="FA17" i="1"/>
  <c r="FC17" i="1" s="1"/>
  <c r="FE17" i="1"/>
  <c r="FC15" i="1"/>
  <c r="FA23" i="1"/>
  <c r="CB56" i="1"/>
  <c r="EJ43" i="1"/>
  <c r="EL43" i="1"/>
  <c r="FC19" i="1"/>
  <c r="EL60" i="1"/>
  <c r="CL59" i="1"/>
  <c r="CN59" i="1"/>
  <c r="BZ58" i="1"/>
  <c r="CL56" i="1"/>
  <c r="CC56" i="1"/>
  <c r="EL55" i="1"/>
  <c r="EL53" i="1"/>
  <c r="EL52" i="1"/>
  <c r="CL52" i="1"/>
  <c r="CL51" i="1"/>
  <c r="EL49" i="1"/>
  <c r="CL49" i="1"/>
  <c r="EL47" i="1"/>
  <c r="CL47" i="1"/>
  <c r="EJ45" i="1"/>
  <c r="EL45" i="1"/>
  <c r="EN45" i="1" s="1"/>
  <c r="EJ44" i="1"/>
  <c r="EL44" i="1"/>
  <c r="EK43" i="1"/>
  <c r="EO43" i="1" s="1"/>
  <c r="CJ35" i="1"/>
  <c r="CL35" i="1"/>
  <c r="CA35" i="1"/>
  <c r="CB35" i="1" s="1"/>
  <c r="CE35" i="1" s="1"/>
  <c r="CC35" i="1"/>
  <c r="EJ31" i="1"/>
  <c r="EL31" i="1"/>
  <c r="EO21" i="1"/>
  <c r="CL43" i="1"/>
  <c r="EL41" i="1"/>
  <c r="CL41" i="1"/>
  <c r="CN41" i="1"/>
  <c r="EL40" i="1"/>
  <c r="EN40" i="1" s="1"/>
  <c r="CL39" i="1"/>
  <c r="CC39" i="1"/>
  <c r="CJ37" i="1"/>
  <c r="CL37" i="1"/>
  <c r="CA37" i="1"/>
  <c r="CB37" i="1" s="1"/>
  <c r="CE37" i="1" s="1"/>
  <c r="CC37" i="1"/>
  <c r="BO36" i="1"/>
  <c r="CK35" i="1"/>
  <c r="EJ34" i="1"/>
  <c r="EL34" i="1"/>
  <c r="CS34" i="1"/>
  <c r="CU34" i="1"/>
  <c r="CW34" i="1" s="1"/>
  <c r="BO34" i="1"/>
  <c r="BO33" i="1"/>
  <c r="ES31" i="1"/>
  <c r="EU31" i="1"/>
  <c r="EW31" i="1"/>
  <c r="EK31" i="1"/>
  <c r="EO31" i="1" s="1"/>
  <c r="BO31" i="1"/>
  <c r="ES29" i="1"/>
  <c r="EU29" i="1"/>
  <c r="EW29" i="1"/>
  <c r="EO16" i="1"/>
  <c r="EO15" i="1"/>
  <c r="EC22" i="1"/>
  <c r="EC31" i="1" s="1"/>
  <c r="EE22" i="1"/>
  <c r="EE31" i="1" s="1"/>
  <c r="ED22" i="1"/>
  <c r="ED31" i="1"/>
  <c r="EC24" i="1"/>
  <c r="EC33" i="1" s="1"/>
  <c r="DE22" i="1" s="1"/>
  <c r="EF22" i="1"/>
  <c r="EF31" i="1"/>
  <c r="EU28" i="1"/>
  <c r="EW28" i="1"/>
  <c r="EL28" i="1"/>
  <c r="CU28" i="1"/>
  <c r="CL28" i="1"/>
  <c r="CN28" i="1" s="1"/>
  <c r="CC28" i="1"/>
  <c r="EU27" i="1"/>
  <c r="EL27" i="1"/>
  <c r="CU27" i="1"/>
  <c r="CL27" i="1"/>
  <c r="CN27" i="1"/>
  <c r="CC27" i="1"/>
  <c r="EU26" i="1"/>
  <c r="EL26" i="1"/>
  <c r="EN26" i="1" s="1"/>
  <c r="CU26" i="1"/>
  <c r="CL26" i="1"/>
  <c r="CC26" i="1"/>
  <c r="EU25" i="1"/>
  <c r="EW25" i="1" s="1"/>
  <c r="EL25" i="1"/>
  <c r="CU25" i="1"/>
  <c r="CL25" i="1"/>
  <c r="CN25" i="1"/>
  <c r="CC25" i="1"/>
  <c r="EU24" i="1"/>
  <c r="EW24" i="1"/>
  <c r="EL24" i="1"/>
  <c r="EN24" i="1" s="1"/>
  <c r="CU24" i="1"/>
  <c r="CL24" i="1"/>
  <c r="CN24" i="1" s="1"/>
  <c r="CC24" i="1"/>
  <c r="EU23" i="1"/>
  <c r="EL23" i="1"/>
  <c r="EN23" i="1"/>
  <c r="CT23" i="1"/>
  <c r="CW23" i="1" s="1"/>
  <c r="CJ23" i="1"/>
  <c r="CL23" i="1"/>
  <c r="CA23" i="1"/>
  <c r="CB23" i="1" s="1"/>
  <c r="CE23" i="1" s="1"/>
  <c r="CC23" i="1"/>
  <c r="EJ22" i="1"/>
  <c r="EL22" i="1"/>
  <c r="CS22" i="1"/>
  <c r="CU22" i="1"/>
  <c r="CW22" i="1" s="1"/>
  <c r="ES21" i="1"/>
  <c r="EU21" i="1"/>
  <c r="EW21" i="1"/>
  <c r="CJ21" i="1"/>
  <c r="CL21" i="1"/>
  <c r="CA21" i="1"/>
  <c r="CB21" i="1"/>
  <c r="CE21" i="1" s="1"/>
  <c r="CC21" i="1"/>
  <c r="EJ20" i="1"/>
  <c r="EL20" i="1"/>
  <c r="EN20" i="1" s="1"/>
  <c r="BF16" i="1"/>
  <c r="ES19" i="1"/>
  <c r="EU19" i="1"/>
  <c r="EW19" i="1"/>
  <c r="CJ19" i="1"/>
  <c r="CL19" i="1"/>
  <c r="CN19" i="1" s="1"/>
  <c r="BO19" i="1"/>
  <c r="EJ17" i="1"/>
  <c r="EL17" i="1"/>
  <c r="ES16" i="1"/>
  <c r="EU16" i="1"/>
  <c r="EW16" i="1" s="1"/>
  <c r="CJ16" i="1"/>
  <c r="CL16" i="1"/>
  <c r="CN16" i="1" s="1"/>
  <c r="ES22" i="1"/>
  <c r="EU22" i="1"/>
  <c r="EW22" i="1" s="1"/>
  <c r="EN22" i="1"/>
  <c r="CJ22" i="1"/>
  <c r="CL22" i="1"/>
  <c r="CN22" i="1" s="1"/>
  <c r="CA22" i="1"/>
  <c r="CB22" i="1"/>
  <c r="CE22" i="1" s="1"/>
  <c r="CC22" i="1"/>
  <c r="EJ21" i="1"/>
  <c r="EL21" i="1"/>
  <c r="EN21" i="1"/>
  <c r="CS21" i="1"/>
  <c r="CU21" i="1"/>
  <c r="CW21" i="1"/>
  <c r="CN21" i="1"/>
  <c r="ES20" i="1"/>
  <c r="EU20" i="1"/>
  <c r="EW20" i="1" s="1"/>
  <c r="EJ19" i="1"/>
  <c r="EL19" i="1"/>
  <c r="EN19" i="1"/>
  <c r="CS19" i="1"/>
  <c r="CU19" i="1"/>
  <c r="CW19" i="1" s="1"/>
  <c r="ES17" i="1"/>
  <c r="EU17" i="1"/>
  <c r="EW17" i="1" s="1"/>
  <c r="EN17" i="1"/>
  <c r="EJ16" i="1"/>
  <c r="EL16" i="1"/>
  <c r="EN16" i="1" s="1"/>
  <c r="CS16" i="1"/>
  <c r="CU16" i="1"/>
  <c r="CW16" i="1"/>
  <c r="EJ15" i="1"/>
  <c r="EL15" i="1"/>
  <c r="EN15" i="1" s="1"/>
  <c r="CJ15" i="1"/>
  <c r="CL15" i="1"/>
  <c r="CN15" i="1"/>
  <c r="EN31" i="1"/>
  <c r="CB38" i="1" l="1"/>
  <c r="CE38" i="1" s="1"/>
  <c r="CW33" i="1"/>
  <c r="CN30" i="1"/>
  <c r="CO49" i="1"/>
  <c r="CO21" i="1"/>
  <c r="DC22" i="1"/>
  <c r="CN51" i="1"/>
  <c r="CE56" i="1"/>
  <c r="CB27" i="1"/>
  <c r="CE27" i="1" s="1"/>
  <c r="CO24" i="1"/>
  <c r="CN56" i="1"/>
  <c r="CE25" i="1"/>
  <c r="CO58" i="1"/>
  <c r="CO55" i="1"/>
  <c r="CO42" i="1"/>
  <c r="CO22" i="1"/>
  <c r="CW20" i="1"/>
  <c r="EW27" i="1"/>
  <c r="EJ29" i="1"/>
  <c r="EK29" i="1"/>
  <c r="EM29" i="1"/>
  <c r="EL29" i="1"/>
  <c r="EO49" i="1"/>
  <c r="EN49" i="1"/>
  <c r="EJ46" i="1"/>
  <c r="EM46" i="1"/>
  <c r="EK46" i="1"/>
  <c r="EL46" i="1"/>
  <c r="EF62" i="1"/>
  <c r="EF64" i="1" s="1"/>
  <c r="BV25" i="1"/>
  <c r="BV29" i="1" s="1"/>
  <c r="BF19" i="1"/>
  <c r="BE36" i="1"/>
  <c r="EO53" i="1"/>
  <c r="EN53" i="1"/>
  <c r="EN35" i="1"/>
  <c r="EO35" i="1"/>
  <c r="BO53" i="1"/>
  <c r="EO28" i="1"/>
  <c r="EN28" i="1"/>
  <c r="EO52" i="1"/>
  <c r="EN52" i="1"/>
  <c r="CJ44" i="1"/>
  <c r="CM44" i="1"/>
  <c r="CK44" i="1"/>
  <c r="CL44" i="1"/>
  <c r="BE40" i="1"/>
  <c r="CA33" i="1"/>
  <c r="CB33" i="1" s="1"/>
  <c r="CC33" i="1"/>
  <c r="CK60" i="1"/>
  <c r="CM60" i="1"/>
  <c r="CL60" i="1"/>
  <c r="CJ60" i="1"/>
  <c r="EK59" i="1"/>
  <c r="EM59" i="1"/>
  <c r="EL59" i="1"/>
  <c r="EJ59" i="1"/>
  <c r="CL46" i="1"/>
  <c r="CJ46" i="1"/>
  <c r="CK46" i="1"/>
  <c r="CM46" i="1"/>
  <c r="ED49" i="1"/>
  <c r="ED55" i="1" s="1"/>
  <c r="ED45" i="1"/>
  <c r="ED51" i="1"/>
  <c r="FA31" i="1"/>
  <c r="FC31" i="1"/>
  <c r="CN35" i="1"/>
  <c r="CO35" i="1"/>
  <c r="EN43" i="1"/>
  <c r="EN55" i="1"/>
  <c r="BN61" i="1"/>
  <c r="BO61" i="1"/>
  <c r="FC13" i="1"/>
  <c r="G276" i="1"/>
  <c r="G279" i="1" s="1"/>
  <c r="EC53" i="1"/>
  <c r="CN23" i="1"/>
  <c r="G275" i="1"/>
  <c r="EK60" i="1"/>
  <c r="EK58" i="1"/>
  <c r="CB55" i="1"/>
  <c r="CC54" i="1"/>
  <c r="CK52" i="1"/>
  <c r="EK51" i="1"/>
  <c r="CK47" i="1"/>
  <c r="CM47" i="1"/>
  <c r="BB60" i="1"/>
  <c r="EK44" i="1"/>
  <c r="EM44" i="1"/>
  <c r="EO40" i="1"/>
  <c r="BN40" i="1"/>
  <c r="CA39" i="1"/>
  <c r="CB39" i="1" s="1"/>
  <c r="CE39" i="1" s="1"/>
  <c r="EN37" i="1"/>
  <c r="EO37" i="1"/>
  <c r="CB34" i="1"/>
  <c r="CC34" i="1"/>
  <c r="BN30" i="1"/>
  <c r="CK29" i="1"/>
  <c r="CL29" i="1"/>
  <c r="CM29" i="1"/>
  <c r="AZ36" i="1"/>
  <c r="CL58" i="1"/>
  <c r="CN58" i="1" s="1"/>
  <c r="EM56" i="1"/>
  <c r="CL55" i="1"/>
  <c r="CN55" i="1" s="1"/>
  <c r="CM54" i="1"/>
  <c r="CO54" i="1" s="1"/>
  <c r="CB54" i="1"/>
  <c r="EJ50" i="1"/>
  <c r="EK50" i="1"/>
  <c r="CL50" i="1"/>
  <c r="CN50" i="1" s="1"/>
  <c r="CM50" i="1"/>
  <c r="CO50" i="1" s="1"/>
  <c r="BN46" i="1"/>
  <c r="CK43" i="1"/>
  <c r="BN42" i="1"/>
  <c r="BV40" i="1"/>
  <c r="EN38" i="1"/>
  <c r="EO38" i="1"/>
  <c r="CS31" i="1"/>
  <c r="CT31" i="1"/>
  <c r="CU31" i="1"/>
  <c r="BZ41" i="1"/>
  <c r="CO16" i="1"/>
  <c r="BO62" i="1"/>
  <c r="BO54" i="1"/>
  <c r="EK47" i="1"/>
  <c r="EM47" i="1"/>
  <c r="EO45" i="1"/>
  <c r="BO43" i="1"/>
  <c r="EO39" i="1"/>
  <c r="BY41" i="1"/>
  <c r="BY59" i="1" s="1"/>
  <c r="BN21" i="1"/>
  <c r="BO21" i="1"/>
  <c r="AY36" i="1"/>
  <c r="CF56" i="1"/>
  <c r="EL56" i="1"/>
  <c r="EK54" i="1"/>
  <c r="CN53" i="1"/>
  <c r="EC49" i="1"/>
  <c r="EC55" i="1" s="1"/>
  <c r="BD43" i="1"/>
  <c r="BE43" i="1"/>
  <c r="BF43" i="1" s="1"/>
  <c r="EJ41" i="1"/>
  <c r="EK41" i="1"/>
  <c r="CM40" i="1"/>
  <c r="CJ31" i="1"/>
  <c r="CK31" i="1"/>
  <c r="CL31" i="1"/>
  <c r="CM31" i="1"/>
  <c r="BN31" i="1"/>
  <c r="ES30" i="1"/>
  <c r="ET30" i="1"/>
  <c r="EU30" i="1"/>
  <c r="EJ27" i="1"/>
  <c r="EK27" i="1"/>
  <c r="EM27" i="1"/>
  <c r="ET18" i="1"/>
  <c r="EU18" i="1"/>
  <c r="BC17" i="1"/>
  <c r="BF17" i="1"/>
  <c r="BB36" i="1"/>
  <c r="EK56" i="1"/>
  <c r="BO56" i="1"/>
  <c r="BN49" i="1"/>
  <c r="BO49" i="1"/>
  <c r="EM48" i="1"/>
  <c r="CM41" i="1"/>
  <c r="CO41" i="1" s="1"/>
  <c r="CK40" i="1"/>
  <c r="BD40" i="1"/>
  <c r="DC60" i="1"/>
  <c r="BN37" i="1"/>
  <c r="BO37" i="1"/>
  <c r="EO33" i="1"/>
  <c r="CN33" i="1"/>
  <c r="CO33" i="1"/>
  <c r="BC30" i="1"/>
  <c r="BN20" i="1"/>
  <c r="BO20" i="1"/>
  <c r="ET15" i="1"/>
  <c r="EW15" i="1" s="1"/>
  <c r="EU15" i="1"/>
  <c r="BD42" i="1"/>
  <c r="BE42" i="1"/>
  <c r="BF42" i="1" s="1"/>
  <c r="CJ41" i="1"/>
  <c r="CJ40" i="1"/>
  <c r="BO40" i="1"/>
  <c r="CK37" i="1"/>
  <c r="CM37" i="1"/>
  <c r="CK36" i="1"/>
  <c r="CL36" i="1"/>
  <c r="CM36" i="1"/>
  <c r="EK34" i="1"/>
  <c r="EM34" i="1"/>
  <c r="BC32" i="1"/>
  <c r="EJ30" i="1"/>
  <c r="EK30" i="1"/>
  <c r="EL30" i="1"/>
  <c r="EM30" i="1"/>
  <c r="CT29" i="1"/>
  <c r="CW29" i="1" s="1"/>
  <c r="CU29" i="1"/>
  <c r="DY28" i="1"/>
  <c r="DW15" i="1" s="1"/>
  <c r="DW17" i="1" s="1"/>
  <c r="DQ40" i="1"/>
  <c r="BL64" i="1"/>
  <c r="CA26" i="1"/>
  <c r="CB26" i="1" s="1"/>
  <c r="CE26" i="1" s="1"/>
  <c r="CN17" i="1"/>
  <c r="CO17" i="1"/>
  <c r="EJ48" i="1"/>
  <c r="EK48" i="1"/>
  <c r="EE45" i="1"/>
  <c r="EE53" i="1" s="1"/>
  <c r="EE49" i="1"/>
  <c r="EE55" i="1" s="1"/>
  <c r="BE41" i="1"/>
  <c r="BF41" i="1" s="1"/>
  <c r="CJ39" i="1"/>
  <c r="CK39" i="1"/>
  <c r="CM39" i="1"/>
  <c r="BN27" i="1"/>
  <c r="BO27" i="1"/>
  <c r="EJ25" i="1"/>
  <c r="EK25" i="1"/>
  <c r="EM25" i="1"/>
  <c r="BN23" i="1"/>
  <c r="BO23" i="1"/>
  <c r="EK18" i="1"/>
  <c r="EL18" i="1"/>
  <c r="EM18" i="1"/>
  <c r="CM48" i="1"/>
  <c r="CO48" i="1" s="1"/>
  <c r="CM45" i="1"/>
  <c r="CO45" i="1" s="1"/>
  <c r="EM42" i="1"/>
  <c r="EO42" i="1" s="1"/>
  <c r="BO42" i="1"/>
  <c r="EL39" i="1"/>
  <c r="EN39" i="1" s="1"/>
  <c r="ET34" i="1"/>
  <c r="EW34" i="1" s="1"/>
  <c r="CK34" i="1"/>
  <c r="EU33" i="1"/>
  <c r="EW33" i="1" s="1"/>
  <c r="EL33" i="1"/>
  <c r="EN33" i="1" s="1"/>
  <c r="CU32" i="1"/>
  <c r="CW32" i="1" s="1"/>
  <c r="CL32" i="1"/>
  <c r="CN32" i="1" s="1"/>
  <c r="CC31" i="1"/>
  <c r="CE31" i="1" s="1"/>
  <c r="CM30" i="1"/>
  <c r="CO30" i="1" s="1"/>
  <c r="CB30" i="1"/>
  <c r="CE30" i="1" s="1"/>
  <c r="CT27" i="1"/>
  <c r="CW27" i="1" s="1"/>
  <c r="CK26" i="1"/>
  <c r="CT25" i="1"/>
  <c r="CW25" i="1" s="1"/>
  <c r="BO24" i="1"/>
  <c r="CM38" i="1"/>
  <c r="EM36" i="1"/>
  <c r="EO36" i="1" s="1"/>
  <c r="EM32" i="1"/>
  <c r="CC29" i="1"/>
  <c r="CE29" i="1" s="1"/>
  <c r="BO26" i="1"/>
  <c r="CT24" i="1"/>
  <c r="CW24" i="1" s="1"/>
  <c r="ET23" i="1"/>
  <c r="EW23" i="1" s="1"/>
  <c r="BO22" i="1"/>
  <c r="CM18" i="1"/>
  <c r="CU18" i="1"/>
  <c r="CL18" i="1"/>
  <c r="CM15" i="1"/>
  <c r="CO15" i="1" s="1"/>
  <c r="CK38" i="1"/>
  <c r="ET32" i="1"/>
  <c r="EW32" i="1" s="1"/>
  <c r="EK32" i="1"/>
  <c r="CB24" i="1"/>
  <c r="CE24" i="1" s="1"/>
  <c r="CM23" i="1"/>
  <c r="CO23" i="1" s="1"/>
  <c r="EM22" i="1"/>
  <c r="EO22" i="1" s="1"/>
  <c r="EM19" i="1"/>
  <c r="EO19" i="1" s="1"/>
  <c r="CM19" i="1"/>
  <c r="CO19" i="1" s="1"/>
  <c r="CT18" i="1"/>
  <c r="CK18" i="1"/>
  <c r="CW31" i="1" l="1"/>
  <c r="EW18" i="1"/>
  <c r="EW35" i="1" s="1"/>
  <c r="EN47" i="1"/>
  <c r="EO47" i="1"/>
  <c r="CN44" i="1"/>
  <c r="CO44" i="1"/>
  <c r="EF67" i="1"/>
  <c r="BV19" i="1" s="1"/>
  <c r="BV23" i="1" s="1"/>
  <c r="BV31" i="1" s="1"/>
  <c r="BV15" i="1"/>
  <c r="BV17" i="1" s="1"/>
  <c r="CO36" i="1"/>
  <c r="CN36" i="1"/>
  <c r="EN50" i="1"/>
  <c r="EO50" i="1"/>
  <c r="CO47" i="1"/>
  <c r="CN47" i="1"/>
  <c r="CN60" i="1"/>
  <c r="CO60" i="1"/>
  <c r="EO60" i="1"/>
  <c r="EN60" i="1"/>
  <c r="EN51" i="1"/>
  <c r="EO51" i="1"/>
  <c r="EN46" i="1"/>
  <c r="EO46" i="1"/>
  <c r="CO39" i="1"/>
  <c r="CN39" i="1"/>
  <c r="EO25" i="1"/>
  <c r="EN25" i="1"/>
  <c r="EN30" i="1"/>
  <c r="EO30" i="1"/>
  <c r="EO27" i="1"/>
  <c r="EN27" i="1"/>
  <c r="CN26" i="1"/>
  <c r="CO26" i="1"/>
  <c r="CO37" i="1"/>
  <c r="CN37" i="1"/>
  <c r="BO64" i="1"/>
  <c r="DE14" i="1" s="1"/>
  <c r="EN56" i="1"/>
  <c r="EO56" i="1"/>
  <c r="CE54" i="1"/>
  <c r="CF54" i="1"/>
  <c r="CN29" i="1"/>
  <c r="CO29" i="1"/>
  <c r="CO52" i="1"/>
  <c r="CN52" i="1"/>
  <c r="EC57" i="1"/>
  <c r="EC59" i="1" s="1"/>
  <c r="ED53" i="1"/>
  <c r="ED57" i="1" s="1"/>
  <c r="ED59" i="1" s="1"/>
  <c r="BT25" i="1" s="1"/>
  <c r="BT29" i="1" s="1"/>
  <c r="CE33" i="1"/>
  <c r="CE41" i="1" s="1"/>
  <c r="EO29" i="1"/>
  <c r="EN29" i="1"/>
  <c r="EN32" i="1"/>
  <c r="EO32" i="1"/>
  <c r="CN31" i="1"/>
  <c r="CO31" i="1"/>
  <c r="EE57" i="1"/>
  <c r="EE59" i="1" s="1"/>
  <c r="BN64" i="1"/>
  <c r="BV56" i="1" s="1"/>
  <c r="BD60" i="1"/>
  <c r="BF36" i="1"/>
  <c r="BC36" i="1"/>
  <c r="EN54" i="1"/>
  <c r="EO54" i="1"/>
  <c r="BZ59" i="1"/>
  <c r="BZ18" i="1"/>
  <c r="EO59" i="1"/>
  <c r="EN59" i="1"/>
  <c r="BF60" i="1"/>
  <c r="BC60" i="1"/>
  <c r="CW18" i="1"/>
  <c r="CN38" i="1"/>
  <c r="CO38" i="1"/>
  <c r="CN34" i="1"/>
  <c r="CO34" i="1"/>
  <c r="EN18" i="1"/>
  <c r="EO18" i="1"/>
  <c r="EO48" i="1"/>
  <c r="EN48" i="1"/>
  <c r="DS32" i="1"/>
  <c r="DU32" i="1"/>
  <c r="DQ32" i="1"/>
  <c r="CO40" i="1"/>
  <c r="CN40" i="1"/>
  <c r="EW30" i="1"/>
  <c r="CN43" i="1"/>
  <c r="CO43" i="1"/>
  <c r="CF55" i="1"/>
  <c r="CE55" i="1"/>
  <c r="CN18" i="1"/>
  <c r="CO18" i="1"/>
  <c r="EO34" i="1"/>
  <c r="EN34" i="1"/>
  <c r="EO41" i="1"/>
  <c r="EN41" i="1"/>
  <c r="CE34" i="1"/>
  <c r="EN44" i="1"/>
  <c r="EO44" i="1"/>
  <c r="EN58" i="1"/>
  <c r="EO58" i="1"/>
  <c r="CO46" i="1"/>
  <c r="CN46" i="1"/>
  <c r="BF40" i="1"/>
  <c r="BE60" i="1"/>
  <c r="CX36" i="1" l="1"/>
  <c r="CX37" i="1" s="1"/>
  <c r="DE20" i="1" s="1"/>
  <c r="ED62" i="1"/>
  <c r="ED64" i="1" s="1"/>
  <c r="ED67" i="1" s="1"/>
  <c r="BT19" i="1" s="1"/>
  <c r="BT23" i="1" s="1"/>
  <c r="BT31" i="1" s="1"/>
  <c r="CO61" i="1"/>
  <c r="CW35" i="1"/>
  <c r="BS25" i="1"/>
  <c r="BS29" i="1" s="1"/>
  <c r="EC62" i="1"/>
  <c r="EC64" i="1" s="1"/>
  <c r="EX36" i="1"/>
  <c r="EX37" i="1" s="1"/>
  <c r="DE24" i="1" s="1"/>
  <c r="EO61" i="1"/>
  <c r="EN61" i="1"/>
  <c r="EW36" i="1"/>
  <c r="EW37" i="1" s="1"/>
  <c r="DC24" i="1" s="1"/>
  <c r="CN61" i="1"/>
  <c r="DY32" i="1"/>
  <c r="DU51" i="1"/>
  <c r="H288" i="1"/>
  <c r="CF58" i="1"/>
  <c r="CF59" i="1"/>
  <c r="DE18" i="1" s="1"/>
  <c r="DE26" i="1" s="1"/>
  <c r="H286" i="1"/>
  <c r="DU55" i="1"/>
  <c r="BU25" i="1"/>
  <c r="BU29" i="1" s="1"/>
  <c r="EE62" i="1"/>
  <c r="EE64" i="1" s="1"/>
  <c r="CE58" i="1"/>
  <c r="CE59" i="1" s="1"/>
  <c r="DC18" i="1" s="1"/>
  <c r="DU53" i="1"/>
  <c r="H287" i="1"/>
  <c r="CW36" i="1"/>
  <c r="CW37" i="1" s="1"/>
  <c r="DC20" i="1" s="1"/>
  <c r="BT15" i="1" l="1"/>
  <c r="BT17" i="1" s="1"/>
  <c r="DL15" i="1"/>
  <c r="DE28" i="1"/>
  <c r="DU57" i="1"/>
  <c r="DY51" i="1"/>
  <c r="DW51" i="1"/>
  <c r="EC67" i="1"/>
  <c r="BS19" i="1" s="1"/>
  <c r="BS23" i="1" s="1"/>
  <c r="BS31" i="1" s="1"/>
  <c r="BV58" i="1" s="1"/>
  <c r="DC16" i="1" s="1"/>
  <c r="DC26" i="1" s="1"/>
  <c r="BS15" i="1"/>
  <c r="BS17" i="1" s="1"/>
  <c r="DW53" i="1"/>
  <c r="DY53" i="1"/>
  <c r="EE67" i="1"/>
  <c r="BU19" i="1" s="1"/>
  <c r="BU23" i="1" s="1"/>
  <c r="BU31" i="1" s="1"/>
  <c r="BU15" i="1"/>
  <c r="BU17" i="1" s="1"/>
  <c r="DY55" i="1"/>
  <c r="DW55" i="1"/>
  <c r="DK15" i="1" l="1"/>
  <c r="DC28" i="1"/>
  <c r="DE62" i="1"/>
  <c r="DW13" i="1" s="1"/>
  <c r="DE64" i="1"/>
  <c r="DW57" i="1"/>
  <c r="DK21" i="1" s="1"/>
  <c r="DY57" i="1"/>
  <c r="DL21" i="1" s="1"/>
  <c r="DE66" i="1" l="1"/>
  <c r="DL17" i="1" s="1"/>
  <c r="DL19" i="1" s="1"/>
  <c r="DL26" i="1" s="1"/>
  <c r="DW36" i="1"/>
  <c r="DC66" i="1"/>
  <c r="DK17" i="1" s="1"/>
  <c r="DK19" i="1" s="1"/>
  <c r="DK26" i="1" s="1"/>
  <c r="DY36" i="1" l="1"/>
  <c r="DW40" i="1"/>
  <c r="DY40" i="1" s="1"/>
</calcChain>
</file>

<file path=xl/sharedStrings.xml><?xml version="1.0" encoding="utf-8"?>
<sst xmlns="http://schemas.openxmlformats.org/spreadsheetml/2006/main" count="2275" uniqueCount="760">
  <si>
    <t>Hospital Statement of Cost</t>
  </si>
  <si>
    <t>BHF Page 1</t>
  </si>
  <si>
    <t>Hospital Statement of Cost / Statistical Data</t>
  </si>
  <si>
    <t xml:space="preserve">                BHF Page 2</t>
  </si>
  <si>
    <t>Hospital Statement of Cost / Apportionment of Ancillary Services to Health Care Programs</t>
  </si>
  <si>
    <t>BHF Page 3</t>
  </si>
  <si>
    <t>Hospital Statement of Cost / Computation of Inpatient Operating Cost</t>
  </si>
  <si>
    <t>BHF Page 4</t>
  </si>
  <si>
    <t>BHF Page 5</t>
  </si>
  <si>
    <t>Hospital Statement of Cost / Analysis of Hospital - Based Physician Expense</t>
  </si>
  <si>
    <t xml:space="preserve">          BHF Page 6(a)</t>
  </si>
  <si>
    <t xml:space="preserve">          BHF Page 6(b)</t>
  </si>
  <si>
    <t>BHF Page 7</t>
  </si>
  <si>
    <t>Hospital Statement of Cost / Computation of Allowable Cost</t>
  </si>
  <si>
    <t>BHF Page 8</t>
  </si>
  <si>
    <t>Hospital Statement of Cost / Recovery of Excess Reasonable Cost</t>
  </si>
  <si>
    <t>BHF Page 9</t>
  </si>
  <si>
    <t xml:space="preserve">               BHF Supplement No. 1</t>
  </si>
  <si>
    <t>Hospital Statement of Cost / Graduate Medical Education Expense</t>
  </si>
  <si>
    <t>BHF Supplement No. 2(a)</t>
  </si>
  <si>
    <t>BHF Supplement No. 2(b)</t>
  </si>
  <si>
    <t>Healthcare and Family Svcs., Health Finance, 2200 Churchill Rd., Springfield, IL  62702</t>
  </si>
  <si>
    <t>Email: HFS.healthfinance@illinois.gov</t>
  </si>
  <si>
    <t>Computation of Lesser of Reasonable Cost or Customary Charges</t>
  </si>
  <si>
    <t>Teaching Physicians / Routine Services Questionnaire</t>
  </si>
  <si>
    <t>Reconciliation of Patient Days and Revenue</t>
  </si>
  <si>
    <t>Medicare Provider Number:</t>
  </si>
  <si>
    <t>Medicaid Provider Number:</t>
  </si>
  <si>
    <t>Apportionment of Cost of Services Rendered by Interns and Residents Not in an Approved Teaching Program</t>
  </si>
  <si>
    <t>General Information</t>
  </si>
  <si>
    <t>Program:</t>
  </si>
  <si>
    <t>Period Covered by Statement:</t>
  </si>
  <si>
    <t>Name of Hospital:</t>
  </si>
  <si>
    <t>From:</t>
  </si>
  <si>
    <t>To:</t>
  </si>
  <si>
    <t>Street:</t>
  </si>
  <si>
    <t>Total Dept.</t>
  </si>
  <si>
    <t>Ratio of</t>
  </si>
  <si>
    <t>Inpatient</t>
  </si>
  <si>
    <t>Outpatient</t>
  </si>
  <si>
    <t>Total Days</t>
  </si>
  <si>
    <t>Professional</t>
  </si>
  <si>
    <t>Program</t>
  </si>
  <si>
    <t>Part I -</t>
  </si>
  <si>
    <t>Computation of Recovery of Excess Reasonable Cost Under Lower of Cost or Charges</t>
  </si>
  <si>
    <t>Total</t>
  </si>
  <si>
    <t>Percent</t>
  </si>
  <si>
    <t>Number Of</t>
  </si>
  <si>
    <t>Average</t>
  </si>
  <si>
    <t>Charges</t>
  </si>
  <si>
    <t>Including</t>
  </si>
  <si>
    <t>Component</t>
  </si>
  <si>
    <t>Days</t>
  </si>
  <si>
    <t>Part I - Apportionment of Cost for the Services of Teaching Physicians</t>
  </si>
  <si>
    <t>G M E</t>
  </si>
  <si>
    <t>GME</t>
  </si>
  <si>
    <t>City:</t>
  </si>
  <si>
    <t>State:</t>
  </si>
  <si>
    <t>Zip:</t>
  </si>
  <si>
    <t>Of</t>
  </si>
  <si>
    <t>Number</t>
  </si>
  <si>
    <t>Discharges</t>
  </si>
  <si>
    <t>Length Of</t>
  </si>
  <si>
    <t>I/P</t>
  </si>
  <si>
    <t>O/P</t>
  </si>
  <si>
    <t>Program Inpatient Operating Cost</t>
  </si>
  <si>
    <t>Expense</t>
  </si>
  <si>
    <t>(CMS 2552-10,</t>
  </si>
  <si>
    <t>Expenses</t>
  </si>
  <si>
    <t>Private</t>
  </si>
  <si>
    <t>Cost</t>
  </si>
  <si>
    <t>Line</t>
  </si>
  <si>
    <t xml:space="preserve">            (Do Not Complete This Part In Any Cost Reporting Period In Which Costs Are Unreimbursed</t>
  </si>
  <si>
    <t xml:space="preserve">Cost </t>
  </si>
  <si>
    <t>Provider's</t>
  </si>
  <si>
    <t>Audited</t>
  </si>
  <si>
    <t>Occupancy</t>
  </si>
  <si>
    <t>Stay By</t>
  </si>
  <si>
    <t>Billed I/P</t>
  </si>
  <si>
    <t>Billed O/P</t>
  </si>
  <si>
    <t>of Assign-</t>
  </si>
  <si>
    <t>Alloca-</t>
  </si>
  <si>
    <t>W/S C,</t>
  </si>
  <si>
    <t>to Charges</t>
  </si>
  <si>
    <t>(BHF</t>
  </si>
  <si>
    <t>for H B P</t>
  </si>
  <si>
    <t>Per Diem</t>
  </si>
  <si>
    <t>No.</t>
  </si>
  <si>
    <t>Reasonable Cost</t>
  </si>
  <si>
    <t xml:space="preserve">       Under 42 CFR Section 405.460) (Limitation on Coverage of Costs)</t>
  </si>
  <si>
    <t>Part A.  Cost of Physicians Direct Medical and Surgical Services</t>
  </si>
  <si>
    <t>for G M E</t>
  </si>
  <si>
    <t>Inpatient Reconciliation</t>
  </si>
  <si>
    <t>Records</t>
  </si>
  <si>
    <t>Adjustments</t>
  </si>
  <si>
    <t>Cost Report</t>
  </si>
  <si>
    <t>Inpatient Statistics</t>
  </si>
  <si>
    <t>Bed</t>
  </si>
  <si>
    <t>(Column 4</t>
  </si>
  <si>
    <t>Admissions</t>
  </si>
  <si>
    <t>Deaths</t>
  </si>
  <si>
    <t>Costs</t>
  </si>
  <si>
    <t>Applicable</t>
  </si>
  <si>
    <t>Adults and</t>
  </si>
  <si>
    <t>Sub I</t>
  </si>
  <si>
    <t>Sub II</t>
  </si>
  <si>
    <t>Sub III</t>
  </si>
  <si>
    <t>Hospital</t>
  </si>
  <si>
    <t>able Time</t>
  </si>
  <si>
    <t>tion</t>
  </si>
  <si>
    <t>Cost Centers</t>
  </si>
  <si>
    <t>W/S A-8-2,</t>
  </si>
  <si>
    <t>Pt. 1,</t>
  </si>
  <si>
    <t>(Col. 1 /</t>
  </si>
  <si>
    <t>Page 3,</t>
  </si>
  <si>
    <t>(Col. 3 X</t>
  </si>
  <si>
    <t>W/S S-3</t>
  </si>
  <si>
    <t>(BHF Pg. 2</t>
  </si>
  <si>
    <t>(1)</t>
  </si>
  <si>
    <t>(2)</t>
  </si>
  <si>
    <t>Allowable Cost</t>
  </si>
  <si>
    <t>1.</t>
  </si>
  <si>
    <t>Excess of Customary Charges Over Reasonable Cost</t>
  </si>
  <si>
    <t>Physicians on hospital staff average per diem</t>
  </si>
  <si>
    <t>W/S B, Pt. 1,</t>
  </si>
  <si>
    <t>W/S S-3, Pt. 1,</t>
  </si>
  <si>
    <t>Beds</t>
  </si>
  <si>
    <t>Room</t>
  </si>
  <si>
    <t>Divided By</t>
  </si>
  <si>
    <t>Excluding</t>
  </si>
  <si>
    <t>(Gross) for</t>
  </si>
  <si>
    <t>to Health</t>
  </si>
  <si>
    <t>Description</t>
  </si>
  <si>
    <t>Pediatrics</t>
  </si>
  <si>
    <t>(CMS</t>
  </si>
  <si>
    <t>Inpatient Days</t>
  </si>
  <si>
    <t>Col. 4)</t>
  </si>
  <si>
    <t>Col. 8)*</t>
  </si>
  <si>
    <t>Col. 2)</t>
  </si>
  <si>
    <t>Col. 5)</t>
  </si>
  <si>
    <t>Pt. 1, Col. 8)</t>
  </si>
  <si>
    <t>Pt. II, Col. 4)</t>
  </si>
  <si>
    <t>Ancillary Services</t>
  </si>
  <si>
    <t>(BHF Page 7, Line 13)</t>
  </si>
  <si>
    <t>(CMS 2552-10, Supplemental W/S D-5, Part II, Col. 1, Line 3)</t>
  </si>
  <si>
    <t>Col. 25)</t>
  </si>
  <si>
    <t>Col. 8)</t>
  </si>
  <si>
    <t>Adult Days</t>
  </si>
  <si>
    <t>Type of Control</t>
  </si>
  <si>
    <t>Available</t>
  </si>
  <si>
    <t>Room Days</t>
  </si>
  <si>
    <t>Column 2)</t>
  </si>
  <si>
    <t>Newborn</t>
  </si>
  <si>
    <t>Cost to</t>
  </si>
  <si>
    <t>Health Care</t>
  </si>
  <si>
    <t>Care</t>
  </si>
  <si>
    <t>1. a)</t>
  </si>
  <si>
    <t>Adjusted general inpatient routine service cost (net of</t>
  </si>
  <si>
    <t>Services</t>
  </si>
  <si>
    <t>2552-10,</t>
  </si>
  <si>
    <t>Per Day</t>
  </si>
  <si>
    <t>(BHF Page 2,</t>
  </si>
  <si>
    <t>Inpatient Ancillary Cost Centers</t>
  </si>
  <si>
    <t>(3)</t>
  </si>
  <si>
    <t>(4)</t>
  </si>
  <si>
    <t xml:space="preserve">         (5)</t>
  </si>
  <si>
    <t>(6)</t>
  </si>
  <si>
    <t xml:space="preserve">         (7)</t>
  </si>
  <si>
    <t>Routine Service Cost Centers</t>
  </si>
  <si>
    <t>(BHF Page 3, Line 46, Col. 7)</t>
  </si>
  <si>
    <t>Total Reasonable Cost of Covered Services</t>
  </si>
  <si>
    <t>2.</t>
  </si>
  <si>
    <t>Carry Over of Excess Reasonable Cost</t>
  </si>
  <si>
    <t>Physicians on medical school faculty average per diem</t>
  </si>
  <si>
    <t>Inpatient Ancillary Centers</t>
  </si>
  <si>
    <t>Part I-Hospital</t>
  </si>
  <si>
    <t>(5)</t>
  </si>
  <si>
    <t>(7)</t>
  </si>
  <si>
    <t>(8)</t>
  </si>
  <si>
    <t>swing bed and private room cost differential) (see instructions)</t>
  </si>
  <si>
    <t>W/S D-2,</t>
  </si>
  <si>
    <t>(Col. 2 /</t>
  </si>
  <si>
    <t>Part II,</t>
  </si>
  <si>
    <t>Inpatient Expenses</t>
  </si>
  <si>
    <t>47.</t>
  </si>
  <si>
    <t>Adults and Pediatrics</t>
  </si>
  <si>
    <t>Inpatient Operating Services</t>
  </si>
  <si>
    <t>(BHF Page 7, Line 7, Cols. 1 &amp; 2)</t>
  </si>
  <si>
    <t>(Must Equal Part II, Line 1, Col. 5)</t>
  </si>
  <si>
    <t>(CMS 2552-10, Supplemental W/S D-5, Part II, Col. 2, Line 3)</t>
  </si>
  <si>
    <t>Newborn Days</t>
  </si>
  <si>
    <t>Voluntary Nonprofit</t>
  </si>
  <si>
    <t>Proprietary</t>
  </si>
  <si>
    <t>Government (Non-Federal)</t>
  </si>
  <si>
    <t>Ancillary Service Cost Centers</t>
  </si>
  <si>
    <t>Col. 1)</t>
  </si>
  <si>
    <t>(Col. 1 / 2)</t>
  </si>
  <si>
    <t>Patients</t>
  </si>
  <si>
    <t>(Col. 3 X 4)</t>
  </si>
  <si>
    <t>(Col. 3 X 5)</t>
  </si>
  <si>
    <t>b)</t>
  </si>
  <si>
    <t>Total inpatient days including private room days</t>
  </si>
  <si>
    <t>Col. 3)</t>
  </si>
  <si>
    <t>Column 4)</t>
  </si>
  <si>
    <t>(Col. 4 X Col. 5)</t>
  </si>
  <si>
    <t>48.</t>
  </si>
  <si>
    <t>(BHF Page 4, Line 25)</t>
  </si>
  <si>
    <t>Excess Reasonable Cost</t>
  </si>
  <si>
    <t>3.</t>
  </si>
  <si>
    <t>Recovery of Excess Reasonable Cost</t>
  </si>
  <si>
    <t>Total Per Diem</t>
  </si>
  <si>
    <t>(CMS 2552-10, W/S S-3, Part 1, Col. 8)</t>
  </si>
  <si>
    <t>49.</t>
  </si>
  <si>
    <t>Interns and Residents Not in an Approved Teaching</t>
  </si>
  <si>
    <t>(BHF Page 7, Line 15, Columns 1 &amp; 2)</t>
  </si>
  <si>
    <t>(Lesser of Line 1 or 2)</t>
  </si>
  <si>
    <t>(Line 1 Plus Line 2)</t>
  </si>
  <si>
    <t>Total Inpatient Revenue</t>
  </si>
  <si>
    <t>Church</t>
  </si>
  <si>
    <t>Individual</t>
  </si>
  <si>
    <t>State</t>
  </si>
  <si>
    <t>Township</t>
  </si>
  <si>
    <t>c)</t>
  </si>
  <si>
    <t>Adjusted general inpatient routine service</t>
  </si>
  <si>
    <t>Total Cost of Svcs. Rendered</t>
  </si>
  <si>
    <t>4.</t>
  </si>
  <si>
    <t>50.</t>
  </si>
  <si>
    <t>Program  (BHF Page 5, Line 27, Cols. 6a and 6b)</t>
  </si>
  <si>
    <t>Total Current Cost Reporting Period Cost</t>
  </si>
  <si>
    <t>cost per diem (Line 1a / 1b)</t>
  </si>
  <si>
    <t>5.</t>
  </si>
  <si>
    <t>51.</t>
  </si>
  <si>
    <t>Hospital Based Physician Services</t>
  </si>
  <si>
    <t>(Line 1 Minus Line 2)</t>
  </si>
  <si>
    <t>Part II -</t>
  </si>
  <si>
    <t>Computation of Carry Over of Excess Reasonable Cost Under Lower of Cost or Charges</t>
  </si>
  <si>
    <t>General</t>
  </si>
  <si>
    <t xml:space="preserve">     Ancillary Revenue</t>
  </si>
  <si>
    <t>Program general inpatient routine days</t>
  </si>
  <si>
    <t>(General Service Care)</t>
  </si>
  <si>
    <t>6.</t>
  </si>
  <si>
    <t>52.</t>
  </si>
  <si>
    <t>(BHF Page 6, Line 69, Cols. 6 &amp; 7)</t>
  </si>
  <si>
    <t>Recovery of Excess Reasonable Cost Under</t>
  </si>
  <si>
    <t>Part B.  Program Data</t>
  </si>
  <si>
    <t>Service</t>
  </si>
  <si>
    <t>Corporation</t>
  </si>
  <si>
    <t>Partnership</t>
  </si>
  <si>
    <t>City</t>
  </si>
  <si>
    <t>Hospital District</t>
  </si>
  <si>
    <t>(BHF Page 2, Part II, Col. 4)</t>
  </si>
  <si>
    <t>7.</t>
  </si>
  <si>
    <t>53.</t>
  </si>
  <si>
    <t>Services of Teaching Physicians</t>
  </si>
  <si>
    <t>Lower of Cost or Charges</t>
  </si>
  <si>
    <t xml:space="preserve">           Current</t>
  </si>
  <si>
    <t>Program inpatient days</t>
  </si>
  <si>
    <t xml:space="preserve">     Routine Revenue</t>
  </si>
  <si>
    <t>Program general inpatient routine cost</t>
  </si>
  <si>
    <t>8.</t>
  </si>
  <si>
    <t>54.</t>
  </si>
  <si>
    <t>(BHF Supplement No. 1, Part 1C, Lines 7 and 8)</t>
  </si>
  <si>
    <t>(BHF Page 9, Part III, Line 4, Cols. 2B &amp; 3B)</t>
  </si>
  <si>
    <t xml:space="preserve">            Prior Cost Reporting Period Ended</t>
  </si>
  <si>
    <t xml:space="preserve">             Cost</t>
  </si>
  <si>
    <t xml:space="preserve">             Sum of</t>
  </si>
  <si>
    <t>(BHF Page 2, Part II, Column 4)</t>
  </si>
  <si>
    <t>(Line 1c X Line 2)</t>
  </si>
  <si>
    <t>9.</t>
  </si>
  <si>
    <t>55.</t>
  </si>
  <si>
    <t>Graduate Medical Education</t>
  </si>
  <si>
    <t>Protested Amounts (Nonallowable Cost Items)</t>
  </si>
  <si>
    <t xml:space="preserve">        Description</t>
  </si>
  <si>
    <t>to</t>
  </si>
  <si>
    <t xml:space="preserve">         Reporting</t>
  </si>
  <si>
    <t xml:space="preserve">           Columns</t>
  </si>
  <si>
    <t>Program outpatient occasions of service</t>
  </si>
  <si>
    <t>Inpatient Received and Receivable</t>
  </si>
  <si>
    <t>Other (Specify)</t>
  </si>
  <si>
    <t>County</t>
  </si>
  <si>
    <t>Average per diem private room cost differential</t>
  </si>
  <si>
    <t>10.</t>
  </si>
  <si>
    <t>56.</t>
  </si>
  <si>
    <t>(BHF Supplement No. 2, Cols. 6 and 7, Line 69)</t>
  </si>
  <si>
    <t>In Accordance With CMS Pub. 15-II, Ch. 1, Sec. 115.2</t>
  </si>
  <si>
    <t xml:space="preserve">            Period</t>
  </si>
  <si>
    <t xml:space="preserve">               1 - 4</t>
  </si>
  <si>
    <t>(BHF Page 2, Part III, Line 1)</t>
  </si>
  <si>
    <t>(BHF Supplement No. 1, Part II, Line 6)</t>
  </si>
  <si>
    <t>11.</t>
  </si>
  <si>
    <t>57.</t>
  </si>
  <si>
    <t>Total Allowable Cost</t>
  </si>
  <si>
    <t>Outpatient Reconciliation</t>
  </si>
  <si>
    <t>Medically necessary private room days applicable</t>
  </si>
  <si>
    <t>12.</t>
  </si>
  <si>
    <t>58.</t>
  </si>
  <si>
    <t>(Sum of Lines 1 through 6)</t>
  </si>
  <si>
    <t>(Sum of Lines 3 and 4, Plus or Minus Line 5)</t>
  </si>
  <si>
    <t xml:space="preserve">Carry Over - </t>
  </si>
  <si>
    <t>Type of Hospital</t>
  </si>
  <si>
    <t>to the program (BHF Page 2, Pt. II, Col. 3)</t>
  </si>
  <si>
    <t>13.</t>
  </si>
  <si>
    <t>59.</t>
  </si>
  <si>
    <t>Ratio of Inpatient and Outpatient Cost to Total Cost</t>
  </si>
  <si>
    <t>Beginning of</t>
  </si>
  <si>
    <t>Outpatient Occasions of Service</t>
  </si>
  <si>
    <t>Medically necessary private room cost applicable</t>
  </si>
  <si>
    <t>14.</t>
  </si>
  <si>
    <t>60.</t>
  </si>
  <si>
    <t>(Line 7 Divided by Sum of Line 7, Cols. 1 and 2)</t>
  </si>
  <si>
    <t>Current Period</t>
  </si>
  <si>
    <t>General Short-Term</t>
  </si>
  <si>
    <t>Psychiatric</t>
  </si>
  <si>
    <t>Cancer</t>
  </si>
  <si>
    <t>to the program (Line 4 X Line 5)</t>
  </si>
  <si>
    <t>15.</t>
  </si>
  <si>
    <t>61.</t>
  </si>
  <si>
    <t>Part C.  Program Cost</t>
  </si>
  <si>
    <t>Total Outpatient Revenue</t>
  </si>
  <si>
    <t>16.</t>
  </si>
  <si>
    <t>Total program inpatient routine service cost</t>
  </si>
  <si>
    <t>62.</t>
  </si>
  <si>
    <t>Recovery of Excess</t>
  </si>
  <si>
    <t>Program inpatient cost (Line 4 X Line 3)</t>
  </si>
  <si>
    <t>17.</t>
  </si>
  <si>
    <t>(Line 3 + Line 6)</t>
  </si>
  <si>
    <t>63.</t>
  </si>
  <si>
    <t>Customary Charges</t>
  </si>
  <si>
    <t>Total Amount Received / Receivable</t>
  </si>
  <si>
    <t>(to BHF Page 7, Col. 1, Line 5)</t>
  </si>
  <si>
    <t>Outpatient Received and Receivable</t>
  </si>
  <si>
    <t>General Long-Term</t>
  </si>
  <si>
    <t>Rehabilitation</t>
  </si>
  <si>
    <t>18.</t>
  </si>
  <si>
    <t>64.</t>
  </si>
  <si>
    <t>(Part I, Line 3)</t>
  </si>
  <si>
    <t>Program outpatient cost (Line 5 X Line 3)</t>
  </si>
  <si>
    <t>19.</t>
  </si>
  <si>
    <t>65.</t>
  </si>
  <si>
    <t>Amount Received / Receivable From:</t>
  </si>
  <si>
    <t>(to BHF Page 7, Col. 2, Line 5)</t>
  </si>
  <si>
    <t>20.</t>
  </si>
  <si>
    <t>66.</t>
  </si>
  <si>
    <t>Nursery</t>
  </si>
  <si>
    <t>(See Instructions)</t>
  </si>
  <si>
    <t>Excess Reasonable</t>
  </si>
  <si>
    <t>Health Care Program</t>
  </si>
  <si>
    <t>(A Separate Report Must Be Filled Out For Each Distinct Part Unit)</t>
  </si>
  <si>
    <t>21.</t>
  </si>
  <si>
    <t>Newborn Nursery</t>
  </si>
  <si>
    <t>Dept. Costs</t>
  </si>
  <si>
    <t>Program Days</t>
  </si>
  <si>
    <t>67.</t>
  </si>
  <si>
    <t>Routine Total (lines 47-66)</t>
  </si>
  <si>
    <t>Inpatient Routine Services</t>
  </si>
  <si>
    <t>A.</t>
  </si>
  <si>
    <t>State Agency</t>
  </si>
  <si>
    <t>Cost - Current</t>
  </si>
  <si>
    <t>Notes:</t>
  </si>
  <si>
    <t>22.</t>
  </si>
  <si>
    <t>W/S S-3,</t>
  </si>
  <si>
    <t>Program Cost</t>
  </si>
  <si>
    <t>68.</t>
  </si>
  <si>
    <t>Ancillary Total (from line 46)</t>
  </si>
  <si>
    <t>(Provider's Records)</t>
  </si>
  <si>
    <t>Period (BHF Page 7,</t>
  </si>
  <si>
    <t>Medicaid Hospital</t>
  </si>
  <si>
    <t>Medicaid Sub II</t>
  </si>
  <si>
    <t>23.</t>
  </si>
  <si>
    <t>Observation Bed Days</t>
  </si>
  <si>
    <t>W/S C, Pt. 1, Col. 1)</t>
  </si>
  <si>
    <t>Part 1, Col. 8)</t>
  </si>
  <si>
    <t>(Col. A / Col. B)</t>
  </si>
  <si>
    <t>Part II, Col. 4)</t>
  </si>
  <si>
    <t>(Col. C x Col. D)</t>
  </si>
  <si>
    <t>69.</t>
  </si>
  <si>
    <t>Total (Lines 67-68)</t>
  </si>
  <si>
    <t>B.</t>
  </si>
  <si>
    <t>Other (Patients and Third Party Payors)</t>
  </si>
  <si>
    <t>Line 14)</t>
  </si>
  <si>
    <t>Part II - Routine Services Questionnaire</t>
  </si>
  <si>
    <t>(A)</t>
  </si>
  <si>
    <t>(B)</t>
  </si>
  <si>
    <t>(C)</t>
  </si>
  <si>
    <t>(D)</t>
  </si>
  <si>
    <t>(E)</t>
  </si>
  <si>
    <t>24.</t>
  </si>
  <si>
    <t>Carry Over - End of</t>
  </si>
  <si>
    <t>Gross Routine Revenues</t>
  </si>
  <si>
    <t>Part II-Program</t>
  </si>
  <si>
    <t>25.</t>
  </si>
  <si>
    <t>Rev. 10 / 11</t>
  </si>
  <si>
    <t>C.</t>
  </si>
  <si>
    <t>Medicaid Sub I</t>
  </si>
  <si>
    <t>Medicaid Sub III</t>
  </si>
  <si>
    <t>Subtotal Inpatient Care Svcs.</t>
  </si>
  <si>
    <t>26.</t>
  </si>
  <si>
    <t>D.</t>
  </si>
  <si>
    <t>(Sum of Lines 7A and 7B)</t>
  </si>
  <si>
    <t>(Line 1 Minus Line 2</t>
  </si>
  <si>
    <t>General inpatient routine service charges (Excluding swing</t>
  </si>
  <si>
    <t>(Lines 2 through 21)</t>
  </si>
  <si>
    <t>27.</t>
  </si>
  <si>
    <t>E.</t>
  </si>
  <si>
    <t>Balance Due Provider / (State Agency) *</t>
  </si>
  <si>
    <t>or Plus Line 3)</t>
  </si>
  <si>
    <t>bed charges) (CMS 2552-10, W/S D - 1, Part I, Line 28)</t>
  </si>
  <si>
    <t>28.</t>
  </si>
  <si>
    <t>F.</t>
  </si>
  <si>
    <t>(Line 6 Minus Line 8)</t>
  </si>
  <si>
    <t>Routine general care semi-private room charges (Excluding</t>
  </si>
  <si>
    <t>29.</t>
  </si>
  <si>
    <t>G.</t>
  </si>
  <si>
    <t>Part III -</t>
  </si>
  <si>
    <t>Allocation of Recovered Excess Reasonable Cost Under Lower of Cost or Charges</t>
  </si>
  <si>
    <t>swing bed charges)(CMS 2552-10, W/S D - 1, Part I, Line 30)</t>
  </si>
  <si>
    <t>NOTE:</t>
  </si>
  <si>
    <t>Intentional Misrepresentation Or Falsification Of Any Information In This Cost Report May Be Punishable</t>
  </si>
  <si>
    <t>30.</t>
  </si>
  <si>
    <t>H.</t>
  </si>
  <si>
    <t>* Line 9 DOES NOT APPLY to the Medicaid program.</t>
  </si>
  <si>
    <t>Private room charges</t>
  </si>
  <si>
    <t>By Fine And / Or Imprisonment Under Federal Law</t>
  </si>
  <si>
    <t>Dept.</t>
  </si>
  <si>
    <t>31.</t>
  </si>
  <si>
    <t>I.</t>
  </si>
  <si>
    <t>(A Minus B) or (CMS 2552-10, W/S D-1, Part 1, Line 29)</t>
  </si>
  <si>
    <t>32.</t>
  </si>
  <si>
    <t>J.</t>
  </si>
  <si>
    <t>(Part II,</t>
  </si>
  <si>
    <t>Routine Days</t>
  </si>
  <si>
    <t>CERTIFICATION BY OFFICER OR ADMINISTRATOR OF PROVIDER(S):</t>
  </si>
  <si>
    <t>33.</t>
  </si>
  <si>
    <t>K.</t>
  </si>
  <si>
    <t xml:space="preserve">                     Description</t>
  </si>
  <si>
    <t>Cols. 1-3,</t>
  </si>
  <si>
    <t>Amount</t>
  </si>
  <si>
    <t>Program Charges</t>
  </si>
  <si>
    <t xml:space="preserve"> </t>
  </si>
  <si>
    <t>34.</t>
  </si>
  <si>
    <t>L.</t>
  </si>
  <si>
    <t>Line 2)</t>
  </si>
  <si>
    <t>Ratio</t>
  </si>
  <si>
    <t>(Col. 1x2A)</t>
  </si>
  <si>
    <t>(Col. 1x3A)</t>
  </si>
  <si>
    <t>Semi-private general care days</t>
  </si>
  <si>
    <t>I HEREBY CERTIFY that I have read the above statement and that I have examined the accompanying cost report and the Balance</t>
  </si>
  <si>
    <t>(BHF Page 3,</t>
  </si>
  <si>
    <t>Program Expenses</t>
  </si>
  <si>
    <t>35.</t>
  </si>
  <si>
    <t>M.</t>
  </si>
  <si>
    <t>(2A)</t>
  </si>
  <si>
    <t>(2B)</t>
  </si>
  <si>
    <t>(3A)</t>
  </si>
  <si>
    <t>(3B)</t>
  </si>
  <si>
    <t>(CMS 2552-10, W/S D - 1, Part I, Line 4)</t>
  </si>
  <si>
    <t>Sheet and Statement of Revenue and Expense prepared by (Provider name(s) and number(s))</t>
  </si>
  <si>
    <t>Pt.1,</t>
  </si>
  <si>
    <t>Cols. 4-5, Lines 43-45)</t>
  </si>
  <si>
    <t>(Col. 4 X Cols. 5A-B)</t>
  </si>
  <si>
    <t>36.</t>
  </si>
  <si>
    <t>N.</t>
  </si>
  <si>
    <t>Cost Report Period</t>
  </si>
  <si>
    <t>Private room days</t>
  </si>
  <si>
    <t>for the cost report beginning</t>
  </si>
  <si>
    <t>and ending</t>
  </si>
  <si>
    <t>and that to the best of my knowledge and belief, it is a true, correct and</t>
  </si>
  <si>
    <t>Lines</t>
  </si>
  <si>
    <t>37.</t>
  </si>
  <si>
    <t>O.</t>
  </si>
  <si>
    <t>ended</t>
  </si>
  <si>
    <t>(CMS 2552-10, W/S D - 1, Part I, Line 3)</t>
  </si>
  <si>
    <t>complete statement prepared from the books and records of the provider in accordance with applicable instructions, except as noted.</t>
  </si>
  <si>
    <t>88-93)</t>
  </si>
  <si>
    <t>38.</t>
  </si>
  <si>
    <t>P.</t>
  </si>
  <si>
    <t>Private room charge per diem</t>
  </si>
  <si>
    <t>(5A)</t>
  </si>
  <si>
    <t>(5B)</t>
  </si>
  <si>
    <t>(6A)</t>
  </si>
  <si>
    <t>(6B)</t>
  </si>
  <si>
    <t>39.</t>
  </si>
  <si>
    <t>Q.</t>
  </si>
  <si>
    <t>(1C Divided by 2B) or (CMS 2552-10, W/S D-1, Part 1, Line 32)</t>
  </si>
  <si>
    <t>Prepared by (Signed):</t>
  </si>
  <si>
    <t>Signed (Officer or Administrator of Provider(s)):</t>
  </si>
  <si>
    <t>40.</t>
  </si>
  <si>
    <t>R.</t>
  </si>
  <si>
    <t>Semi-private room charge per diem</t>
  </si>
  <si>
    <t>Program inpatient ancillary care service cost</t>
  </si>
  <si>
    <t>41.</t>
  </si>
  <si>
    <t>S.</t>
  </si>
  <si>
    <t>(1B Divided by 2A) or (CMS 2552-10, W/S D-1, Part 1, Line 33)</t>
  </si>
  <si>
    <t>(BHF Page 3, Col. 6, Line 46)</t>
  </si>
  <si>
    <t>42.</t>
  </si>
  <si>
    <t>T.</t>
  </si>
  <si>
    <t>Private room charge differential per diem</t>
  </si>
  <si>
    <t>Total Program Inpatient Operating Costs</t>
  </si>
  <si>
    <t>Subtotal Outpatient Care Svcs.</t>
  </si>
  <si>
    <t>Outpatient Ancillary Cost Centers</t>
  </si>
  <si>
    <t>(Sum of Lines 1 - 3)</t>
  </si>
  <si>
    <t>(Line 3 Minus Line 4) or (CMS 2552-10, W/S D-1, Part 1, Line 34)</t>
  </si>
  <si>
    <t>Outpatient Ancillary Centers</t>
  </si>
  <si>
    <t>Name (Typewritten)</t>
  </si>
  <si>
    <t>(Sum of Lines 7 through 24)</t>
  </si>
  <si>
    <t>(Lines 23 through 25)</t>
  </si>
  <si>
    <t>43.</t>
  </si>
  <si>
    <t>Private room cost differential (To BHF Page 4, Line 4)</t>
  </si>
  <si>
    <t>Title</t>
  </si>
  <si>
    <t>Date</t>
  </si>
  <si>
    <t>Total (Sum of Lines 22 and 26)</t>
  </si>
  <si>
    <t>44.</t>
  </si>
  <si>
    <t>Total Charges for Patient Services</t>
  </si>
  <si>
    <t>((Line 5 X (CMS 2552-10, W/S D-1, Part I, Line 27)</t>
  </si>
  <si>
    <t>Firm</t>
  </si>
  <si>
    <t>Outpatient Service Cost Centers</t>
  </si>
  <si>
    <t>45.</t>
  </si>
  <si>
    <t>(Sum of Lines 9 through 11)</t>
  </si>
  <si>
    <t>Divided by (Line 1A Above))</t>
  </si>
  <si>
    <t>Telephone Number</t>
  </si>
  <si>
    <t>46.</t>
  </si>
  <si>
    <t>Ancillary Total</t>
  </si>
  <si>
    <t>Private room cost differential adjustment</t>
  </si>
  <si>
    <t>Email Address</t>
  </si>
  <si>
    <t>(Line 12 Minus Line 7, Sum of Cols. 1 through 2)</t>
  </si>
  <si>
    <t>(Line 2B X Line 6)</t>
  </si>
  <si>
    <t>*</t>
  </si>
  <si>
    <t>If Medicare claims billed net of professional component, total hospital professional component charges</t>
  </si>
  <si>
    <t>Excess of Reasonable Cost Over Customary Charges</t>
  </si>
  <si>
    <t>General inpatient routine service cost (net of swing bed and</t>
  </si>
  <si>
    <t>This State Agency is requesting disclosure of information that is necessary to accomplish statutory purposes as found in Section 5</t>
  </si>
  <si>
    <t>Part III - Outpatient Statistics - Occasions of Service</t>
  </si>
  <si>
    <t>Total Hospital</t>
  </si>
  <si>
    <t>must be added to W/S C charges to recompute the professional component to total charge ratio.</t>
  </si>
  <si>
    <t>(Line 7, Sum of Cols. 1 through 2, Minus Line 12)</t>
  </si>
  <si>
    <t>private room cost differential)</t>
  </si>
  <si>
    <t>must be added to W/S C charges to recompute the G M E cost to total charge ratio.</t>
  </si>
  <si>
    <t>of the (305 ILCS 5/) Healthcare and Family Services Code (from Ch. 23, Par. 5).  Failure to provide any information on or before</t>
  </si>
  <si>
    <t>Total Outpatient Occasions of Service</t>
  </si>
  <si>
    <t>Excess Reasonable Cost Applicable to Inpatient and Outpatient</t>
  </si>
  <si>
    <t>(CMS 2552-10, W/S D-1, Part I, Line 37)</t>
  </si>
  <si>
    <t>the due date will result in cessation of program payments.  This form has been approved by the Forms Mgt. Center.</t>
  </si>
  <si>
    <t>(Line 8, Each Column X Line 14)</t>
  </si>
  <si>
    <t>Adjusted general inpatient routine service cost per diem (Line 8</t>
  </si>
  <si>
    <t>must be added to CMS 2552, W/S C charges to recompute the department cost to charge ratio.</t>
  </si>
  <si>
    <t>Divided by the Sum of Lines 2A + 2B) (to BHF Page 4, Line 1c)</t>
  </si>
  <si>
    <t>Rev. 01 / 25</t>
  </si>
  <si>
    <t>https://hfs.illinois.gov/medicalproviders/costreports.html</t>
  </si>
  <si>
    <t>HFS Hospital Statement of Cost</t>
  </si>
  <si>
    <t>FY11 and Forward</t>
  </si>
  <si>
    <t>Please review the instructions below</t>
  </si>
  <si>
    <t>New Mailing Address:</t>
  </si>
  <si>
    <t>prior to completion of the cost report.</t>
  </si>
  <si>
    <t>Healthcare and Family Services</t>
  </si>
  <si>
    <t>Enter the Medicare and program data</t>
  </si>
  <si>
    <t>Bureau of Health Finance</t>
  </si>
  <si>
    <t>as requested by '&gt;' in cols. E-M. Entry</t>
  </si>
  <si>
    <t>2200 Churchill Road</t>
  </si>
  <si>
    <t>fields have been shaded maize and</t>
  </si>
  <si>
    <t>Spirngfield, IL  62702</t>
  </si>
  <si>
    <t>peach respectively.  Fields marked in</t>
  </si>
  <si>
    <t>grey are for BHF use only.  If data is not</t>
  </si>
  <si>
    <t>Email:</t>
  </si>
  <si>
    <t>hfs.healthfinance@illinois.gov</t>
  </si>
  <si>
    <t>applicable, leave blank, do not enter "0."</t>
  </si>
  <si>
    <t>If more than one program report is to be</t>
  </si>
  <si>
    <t>Report Link:</t>
  </si>
  <si>
    <t xml:space="preserve">completed, enter the Medicare data </t>
  </si>
  <si>
    <t>shaded in maize first. Save files</t>
  </si>
  <si>
    <t>needed by file name (see instructions).</t>
  </si>
  <si>
    <t>Enter in peach fields for each program.</t>
  </si>
  <si>
    <t>Follow the printing instructions at the</t>
  </si>
  <si>
    <t>end of the questionnaire.</t>
  </si>
  <si>
    <t>Page 1</t>
  </si>
  <si>
    <t>(Complete Column E)</t>
  </si>
  <si>
    <t>Enter Label</t>
  </si>
  <si>
    <t>&gt;</t>
  </si>
  <si>
    <t>Hospital Name:</t>
  </si>
  <si>
    <t>Street Address:</t>
  </si>
  <si>
    <t>Fiscal Year Begin:</t>
  </si>
  <si>
    <t>Fiscal Year End:</t>
  </si>
  <si>
    <t>Type of Report: (Final as of 'audit date,' etc.)</t>
  </si>
  <si>
    <t>Choose One</t>
  </si>
  <si>
    <t>Type of Control:</t>
  </si>
  <si>
    <t>Enter "XXXX"</t>
  </si>
  <si>
    <t>Voluntary:</t>
  </si>
  <si>
    <t>Nonprofit Church</t>
  </si>
  <si>
    <t>Nonprofit Corp.</t>
  </si>
  <si>
    <t>Nonprofit Other</t>
  </si>
  <si>
    <t>Specify..............</t>
  </si>
  <si>
    <t>Proprietary:</t>
  </si>
  <si>
    <t>Government:</t>
  </si>
  <si>
    <t>Hospital Dist.</t>
  </si>
  <si>
    <t>Other</t>
  </si>
  <si>
    <t>Type of Hospital:</t>
  </si>
  <si>
    <t>Health Care Program:</t>
  </si>
  <si>
    <t>Psych</t>
  </si>
  <si>
    <t>Rehab</t>
  </si>
  <si>
    <t>DHS - ORS (No Report Required)</t>
  </si>
  <si>
    <t>U of I - DSCC (No Report Required)</t>
  </si>
  <si>
    <t>Specify Health Care Program Name..</t>
  </si>
  <si>
    <t>Page 2</t>
  </si>
  <si>
    <t>(Complete Columns E-K)</t>
  </si>
  <si>
    <t>Note:</t>
  </si>
  <si>
    <t>Do not complete columns H and J</t>
  </si>
  <si>
    <t>Bed Days</t>
  </si>
  <si>
    <t>if private room cost adjustment</t>
  </si>
  <si>
    <t>is not to be filed.</t>
  </si>
  <si>
    <t>Specify</t>
  </si>
  <si>
    <t>(W/S S-3,</t>
  </si>
  <si>
    <t>(W/S D-1,</t>
  </si>
  <si>
    <t>"Other"</t>
  </si>
  <si>
    <t>Part 1,</t>
  </si>
  <si>
    <t>I/P Statistical Information</t>
  </si>
  <si>
    <t>Day Type</t>
  </si>
  <si>
    <t>Line 3)</t>
  </si>
  <si>
    <t>/</t>
  </si>
  <si>
    <t>Other (Sub)</t>
  </si>
  <si>
    <t>Intensive Care Unit</t>
  </si>
  <si>
    <t>Coronary Care Unit</t>
  </si>
  <si>
    <t>Observation Room Days</t>
  </si>
  <si>
    <t>Page 2 Con't.</t>
  </si>
  <si>
    <t>(Complete Columns E-I)</t>
  </si>
  <si>
    <t>Other Statistical Information</t>
  </si>
  <si>
    <t>(Complete Columns E-F)</t>
  </si>
  <si>
    <t>O/P Statistical Information</t>
  </si>
  <si>
    <t>Total Outpatient Visits</t>
  </si>
  <si>
    <t>Page 3 - 6, Sup. 2</t>
  </si>
  <si>
    <t>(Complete Columns E-M)</t>
  </si>
  <si>
    <t>Pages 3 and 4</t>
  </si>
  <si>
    <t>Page 5</t>
  </si>
  <si>
    <t>Page 6</t>
  </si>
  <si>
    <t>Supplement 2</t>
  </si>
  <si>
    <t>Do not complete column J if</t>
  </si>
  <si>
    <t>I &amp; R %</t>
  </si>
  <si>
    <t>I &amp; R</t>
  </si>
  <si>
    <t>professional component is not an</t>
  </si>
  <si>
    <t>Department</t>
  </si>
  <si>
    <t>Assign-</t>
  </si>
  <si>
    <t>Allocated</t>
  </si>
  <si>
    <t>Prof.</t>
  </si>
  <si>
    <t>allowable cost to the hospital.</t>
  </si>
  <si>
    <t>Ancillary</t>
  </si>
  <si>
    <t>W/S C, Pt.1</t>
  </si>
  <si>
    <t>W/S C</t>
  </si>
  <si>
    <t>W/S D-2</t>
  </si>
  <si>
    <t>W/S B, Pt.1</t>
  </si>
  <si>
    <t>Col. 1</t>
  </si>
  <si>
    <t>(See Instr.)</t>
  </si>
  <si>
    <t>Col. 2</t>
  </si>
  <si>
    <t>Col. 4</t>
  </si>
  <si>
    <t>Col. 25</t>
  </si>
  <si>
    <t>Operating Room</t>
  </si>
  <si>
    <t>Recovery Room</t>
  </si>
  <si>
    <t>Delivery and Labor Room</t>
  </si>
  <si>
    <t>Anesthesiology</t>
  </si>
  <si>
    <t>Radiology - Diagnostic</t>
  </si>
  <si>
    <t>Radiology - Therapeutic</t>
  </si>
  <si>
    <t>Nuclear Medicine</t>
  </si>
  <si>
    <t>Laboratory</t>
  </si>
  <si>
    <t>Blood</t>
  </si>
  <si>
    <t>Blood - Administration</t>
  </si>
  <si>
    <t>Intravenous Therapy</t>
  </si>
  <si>
    <t>Respiratory Therapy</t>
  </si>
  <si>
    <t>Physical Therapy</t>
  </si>
  <si>
    <t>Occupational Therapy</t>
  </si>
  <si>
    <t>Speech Pathology</t>
  </si>
  <si>
    <t>EKG</t>
  </si>
  <si>
    <t>EEG</t>
  </si>
  <si>
    <t>Med. / Surg. Supplies</t>
  </si>
  <si>
    <t>Drugs Charged to Patients</t>
  </si>
  <si>
    <t>Renal Dialysis</t>
  </si>
  <si>
    <t>Ambulance</t>
  </si>
  <si>
    <t>(.05=5.00%)</t>
  </si>
  <si>
    <t>Clinic</t>
  </si>
  <si>
    <t>Emergency</t>
  </si>
  <si>
    <t>Observation</t>
  </si>
  <si>
    <t>Reduce Col F</t>
  </si>
  <si>
    <t>By Swing Bed</t>
  </si>
  <si>
    <t>Pt 1, Ln 26)</t>
  </si>
  <si>
    <t xml:space="preserve">Page 7 </t>
  </si>
  <si>
    <t>Page 8</t>
  </si>
  <si>
    <t>Nonallowable Cost Items</t>
  </si>
  <si>
    <t>Protested Amounts</t>
  </si>
  <si>
    <t>(Does Not Apply To Medicaid Program)</t>
  </si>
  <si>
    <t>Other (Patients and Third Party)</t>
  </si>
  <si>
    <t>Settlement Due Provider / (State)</t>
  </si>
  <si>
    <t>If "Limited" Appears, Settlement</t>
  </si>
  <si>
    <t>Remaining</t>
  </si>
  <si>
    <t>Must Be Entered In Question 5.</t>
  </si>
  <si>
    <t>State Pmt</t>
  </si>
  <si>
    <t>Settlement Limited To Aggregate</t>
  </si>
  <si>
    <t>State Payments</t>
  </si>
  <si>
    <t>Page 9</t>
  </si>
  <si>
    <t>(Complete Columns E-G)</t>
  </si>
  <si>
    <t>Period</t>
  </si>
  <si>
    <t>Carryover</t>
  </si>
  <si>
    <t>Recovered</t>
  </si>
  <si>
    <t>Part II-Carryover of Excess Cost</t>
  </si>
  <si>
    <t>From</t>
  </si>
  <si>
    <t>To</t>
  </si>
  <si>
    <t>Beginning Carry Over of</t>
  </si>
  <si>
    <t>Prior Year Cost (Most</t>
  </si>
  <si>
    <t>Current To Least Current)</t>
  </si>
  <si>
    <t>Page 9 Con't.</t>
  </si>
  <si>
    <t>(Complete Columns F-G)</t>
  </si>
  <si>
    <t>Inpatient/</t>
  </si>
  <si>
    <t>Outpatient/</t>
  </si>
  <si>
    <t>Sum Of</t>
  </si>
  <si>
    <t>Total Cost</t>
  </si>
  <si>
    <t>Part III-Allocation of Recovered Cost</t>
  </si>
  <si>
    <t>Ratios From The Applicable Cost</t>
  </si>
  <si>
    <t>Report Form For The Period Which</t>
  </si>
  <si>
    <t>Cost Exceeded Charges</t>
  </si>
  <si>
    <t>Supp. 1</t>
  </si>
  <si>
    <t>Part I-Teaching Physicians Serv. Cost</t>
  </si>
  <si>
    <t>Physicians on Hospital Staff</t>
  </si>
  <si>
    <t>Average Per Diem (CMS 2552-10,</t>
  </si>
  <si>
    <t>W/S D-5,Part II,Col. 1,Line 3)</t>
  </si>
  <si>
    <t>Physicians on Medical School</t>
  </si>
  <si>
    <t>Faculty Average Per Diem</t>
  </si>
  <si>
    <t>(W/S D-5,Part II,Col. 2,Line 3)</t>
  </si>
  <si>
    <t>Supp. 1 Con't.</t>
  </si>
  <si>
    <t>(Complete Columns E-H)</t>
  </si>
  <si>
    <t>Do not complete Part II if</t>
  </si>
  <si>
    <t>private room cost adjustment</t>
  </si>
  <si>
    <t>Part II-Routine Service Questionnaire</t>
  </si>
  <si>
    <t>General Inpatient Routine</t>
  </si>
  <si>
    <t>Service Charges (CMS 2552-10,</t>
  </si>
  <si>
    <t>W/S D-1, Part I, Line 28)</t>
  </si>
  <si>
    <t>General Care Semi-private</t>
  </si>
  <si>
    <t>Room Charges (CMS 2552-10,</t>
  </si>
  <si>
    <t>W/S D-1, Part I, Line 30)</t>
  </si>
  <si>
    <t>Service Cost Net of Swing Bed</t>
  </si>
  <si>
    <t>(CMS 2552-10, W/S D-1, Part 1,</t>
  </si>
  <si>
    <t>Line 27).</t>
  </si>
  <si>
    <t>Certification Of Statement of Cost</t>
  </si>
  <si>
    <t>Provider</t>
  </si>
  <si>
    <t>Use Only</t>
  </si>
  <si>
    <t>Prepared by:</t>
  </si>
  <si>
    <t>Name</t>
  </si>
  <si>
    <t>Telephone #</t>
  </si>
  <si>
    <t>Officer or Administrator:</t>
  </si>
  <si>
    <t>Reconciliation of Days and Revenue</t>
  </si>
  <si>
    <t>BHF Use Only</t>
  </si>
  <si>
    <t>(Scroll To End)</t>
  </si>
  <si>
    <t>Ancillary Revenue</t>
  </si>
  <si>
    <t>Routine Revenue</t>
  </si>
  <si>
    <t>Organized O/P Clinic Reconciliation</t>
  </si>
  <si>
    <t>Outpatient Visits</t>
  </si>
  <si>
    <t>Adjustment</t>
  </si>
  <si>
    <t>List All Material Adjustments</t>
  </si>
  <si>
    <t>Notes</t>
  </si>
  <si>
    <t>Note:  A width margin has been</t>
  </si>
  <si>
    <t>set in column M.</t>
  </si>
  <si>
    <t>END OF QUESTIONNAIRE</t>
  </si>
  <si>
    <t>TO PRINT:</t>
  </si>
  <si>
    <t>You may print the entire report</t>
  </si>
  <si>
    <t>or selected pages by selecting:</t>
  </si>
  <si>
    <t>file print'.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</si>
</sst>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dd/yy_)"/>
    <numFmt numFmtId="165" formatCode="#,##0.000000_);\(#,##0.000000\)"/>
    <numFmt numFmtId="166" formatCode="#,##0.0000_);\(#,##0.0000\)"/>
    <numFmt numFmtId="167" formatCode="0_);\(0\)"/>
  </numFmts>
  <fonts count="19"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8"/>
      <color indexed="12"/>
      <name val="Arial"/>
      <family val="2"/>
    </font>
    <font>
      <sz val="10"/>
      <color indexed="12"/>
      <name val="Courier"/>
    </font>
    <font>
      <sz val="8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8"/>
      <name val="Times New Roman"/>
      <family val="1"/>
    </font>
    <font>
      <b/>
      <sz val="10"/>
      <name val="Times New Roman"/>
      <family val="1"/>
    </font>
    <font>
      <b/>
      <sz val="7"/>
      <name val="Arial"/>
      <family val="2"/>
    </font>
    <font>
      <b/>
      <sz val="6"/>
      <name val="Arial"/>
      <family val="2"/>
    </font>
    <font>
      <sz val="10"/>
      <name val="Arial"/>
      <family val="2"/>
    </font>
    <font>
      <b/>
      <u/>
      <sz val="8"/>
      <name val="Arial"/>
      <family val="2"/>
    </font>
    <font>
      <sz val="7"/>
      <name val="Times New Roman"/>
      <family val="3"/>
    </font>
    <font>
      <sz val="5"/>
      <name val="Times New Roman"/>
      <family val="3"/>
    </font>
    <font>
      <sz val="7"/>
      <name val="Arial"/>
      <family val="2"/>
    </font>
    <font>
      <u/>
      <sz val="8"/>
      <color theme="1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8"/>
        <bgColor indexed="8"/>
      </patternFill>
    </fill>
    <fill>
      <patternFill patternType="solid">
        <fgColor indexed="55"/>
        <bgColor indexed="55"/>
      </patternFill>
    </fill>
    <fill>
      <patternFill patternType="solid">
        <fgColor indexed="9"/>
        <bgColor indexed="9"/>
      </patternFill>
    </fill>
    <fill>
      <patternFill patternType="solid">
        <fgColor indexed="23"/>
        <bgColor indexed="23"/>
      </patternFill>
    </fill>
    <fill>
      <patternFill patternType="lightTrellis">
        <fgColor indexed="8"/>
      </patternFill>
    </fill>
    <fill>
      <patternFill patternType="solid">
        <fgColor indexed="26"/>
        <bgColor indexed="45"/>
      </patternFill>
    </fill>
    <fill>
      <patternFill patternType="solid">
        <fgColor indexed="47"/>
        <bgColor indexed="50"/>
      </patternFill>
    </fill>
    <fill>
      <patternFill patternType="lightTrellis"/>
    </fill>
    <fill>
      <patternFill patternType="solid">
        <fgColor rgb="FF92D050"/>
        <bgColor indexed="4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50"/>
      </patternFill>
    </fill>
    <fill>
      <patternFill patternType="solid">
        <fgColor theme="0" tint="-0.249977111117893"/>
        <bgColor indexed="45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</cellStyleXfs>
  <cellXfs count="506">
    <xf numFmtId="0" fontId="0" fillId="0" borderId="0" xfId="0"/>
    <xf numFmtId="0" fontId="0" fillId="0" borderId="0" xfId="0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0" borderId="5" xfId="0" applyBorder="1" applyAlignment="1">
      <alignment horizontal="center"/>
    </xf>
    <xf numFmtId="49" fontId="2" fillId="2" borderId="5" xfId="0" applyNumberFormat="1" applyFont="1" applyFill="1" applyBorder="1" applyProtection="1">
      <protection locked="0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/>
    <xf numFmtId="0" fontId="0" fillId="0" borderId="8" xfId="0" applyBorder="1"/>
    <xf numFmtId="0" fontId="0" fillId="0" borderId="8" xfId="0" applyBorder="1" applyAlignment="1">
      <alignment horizontal="center"/>
    </xf>
    <xf numFmtId="37" fontId="0" fillId="0" borderId="0" xfId="0" applyNumberFormat="1" applyProtection="1"/>
    <xf numFmtId="49" fontId="0" fillId="3" borderId="1" xfId="0" applyNumberFormat="1" applyFill="1" applyBorder="1" applyAlignment="1" applyProtection="1">
      <alignment horizontal="fill"/>
    </xf>
    <xf numFmtId="37" fontId="0" fillId="3" borderId="1" xfId="0" applyNumberFormat="1" applyFill="1" applyBorder="1" applyAlignment="1" applyProtection="1">
      <alignment horizontal="fill"/>
    </xf>
    <xf numFmtId="37" fontId="0" fillId="4" borderId="5" xfId="0" applyNumberFormat="1" applyFill="1" applyBorder="1" applyProtection="1"/>
    <xf numFmtId="0" fontId="0" fillId="4" borderId="5" xfId="0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10" fontId="0" fillId="4" borderId="5" xfId="0" applyNumberFormat="1" applyFill="1" applyBorder="1" applyProtection="1"/>
    <xf numFmtId="0" fontId="3" fillId="2" borderId="9" xfId="0" applyFont="1" applyFill="1" applyBorder="1" applyProtection="1">
      <protection locked="0"/>
    </xf>
    <xf numFmtId="0" fontId="0" fillId="2" borderId="10" xfId="0" applyFill="1" applyBorder="1"/>
    <xf numFmtId="37" fontId="0" fillId="4" borderId="8" xfId="0" applyNumberFormat="1" applyFill="1" applyBorder="1" applyProtection="1"/>
    <xf numFmtId="0" fontId="0" fillId="2" borderId="6" xfId="0" applyFill="1" applyBorder="1" applyAlignment="1">
      <alignment horizontal="center"/>
    </xf>
    <xf numFmtId="0" fontId="3" fillId="2" borderId="11" xfId="0" applyFont="1" applyFill="1" applyBorder="1" applyProtection="1">
      <protection locked="0"/>
    </xf>
    <xf numFmtId="0" fontId="0" fillId="2" borderId="12" xfId="0" applyFill="1" applyBorder="1"/>
    <xf numFmtId="37" fontId="0" fillId="4" borderId="7" xfId="0" applyNumberFormat="1" applyFill="1" applyBorder="1" applyProtection="1"/>
    <xf numFmtId="0" fontId="0" fillId="2" borderId="7" xfId="0" applyFill="1" applyBorder="1" applyAlignment="1">
      <alignment horizontal="center"/>
    </xf>
    <xf numFmtId="37" fontId="4" fillId="0" borderId="0" xfId="0" applyNumberFormat="1" applyFont="1" applyProtection="1">
      <protection locked="0"/>
    </xf>
    <xf numFmtId="37" fontId="0" fillId="0" borderId="7" xfId="0" applyNumberFormat="1" applyBorder="1" applyAlignment="1" applyProtection="1">
      <alignment horizontal="center"/>
    </xf>
    <xf numFmtId="164" fontId="0" fillId="4" borderId="5" xfId="0" applyNumberFormat="1" applyFill="1" applyBorder="1" applyProtection="1"/>
    <xf numFmtId="164" fontId="0" fillId="5" borderId="0" xfId="0" applyNumberFormat="1" applyFill="1" applyProtection="1"/>
    <xf numFmtId="0" fontId="0" fillId="0" borderId="5" xfId="0" applyBorder="1"/>
    <xf numFmtId="0" fontId="0" fillId="2" borderId="9" xfId="0" applyFill="1" applyBorder="1"/>
    <xf numFmtId="0" fontId="0" fillId="2" borderId="13" xfId="0" applyFill="1" applyBorder="1"/>
    <xf numFmtId="0" fontId="0" fillId="2" borderId="11" xfId="0" applyFill="1" applyBorder="1"/>
    <xf numFmtId="0" fontId="0" fillId="2" borderId="14" xfId="0" applyFill="1" applyBorder="1"/>
    <xf numFmtId="0" fontId="0" fillId="0" borderId="7" xfId="0" applyBorder="1"/>
    <xf numFmtId="0" fontId="0" fillId="5" borderId="6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37" fontId="2" fillId="2" borderId="5" xfId="0" applyNumberFormat="1" applyFont="1" applyFill="1" applyBorder="1" applyProtection="1">
      <protection locked="0"/>
    </xf>
    <xf numFmtId="0" fontId="0" fillId="6" borderId="0" xfId="0" applyFill="1" applyAlignment="1">
      <alignment horizontal="fill"/>
    </xf>
    <xf numFmtId="0" fontId="0" fillId="2" borderId="0" xfId="0" applyFill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1" fillId="0" borderId="0" xfId="0" applyFont="1" applyAlignment="1">
      <alignment horizontal="right"/>
    </xf>
    <xf numFmtId="0" fontId="8" fillId="0" borderId="0" xfId="0" applyFont="1"/>
    <xf numFmtId="0" fontId="1" fillId="0" borderId="0" xfId="0" applyFont="1"/>
    <xf numFmtId="0" fontId="1" fillId="0" borderId="14" xfId="0" applyFont="1" applyBorder="1"/>
    <xf numFmtId="0" fontId="0" fillId="0" borderId="14" xfId="0" applyBorder="1"/>
    <xf numFmtId="0" fontId="9" fillId="0" borderId="14" xfId="0" applyFont="1" applyBorder="1"/>
    <xf numFmtId="0" fontId="1" fillId="0" borderId="9" xfId="0" applyFont="1" applyBorder="1"/>
    <xf numFmtId="0" fontId="1" fillId="0" borderId="13" xfId="0" applyFont="1" applyBorder="1"/>
    <xf numFmtId="0" fontId="1" fillId="0" borderId="10" xfId="0" applyFont="1" applyBorder="1"/>
    <xf numFmtId="0" fontId="0" fillId="0" borderId="13" xfId="0" applyBorder="1"/>
    <xf numFmtId="0" fontId="0" fillId="0" borderId="10" xfId="0" applyBorder="1"/>
    <xf numFmtId="0" fontId="10" fillId="0" borderId="14" xfId="0" applyFont="1" applyBorder="1"/>
    <xf numFmtId="0" fontId="1" fillId="0" borderId="11" xfId="0" applyFont="1" applyBorder="1"/>
    <xf numFmtId="0" fontId="1" fillId="0" borderId="12" xfId="0" applyFont="1" applyBorder="1"/>
    <xf numFmtId="0" fontId="0" fillId="0" borderId="12" xfId="0" applyBorder="1"/>
    <xf numFmtId="0" fontId="1" fillId="0" borderId="14" xfId="0" applyFont="1" applyBorder="1" applyAlignment="1">
      <alignment horizontal="left"/>
    </xf>
    <xf numFmtId="0" fontId="1" fillId="0" borderId="14" xfId="0" applyFont="1" applyBorder="1" applyAlignment="1">
      <alignment horizontal="center"/>
    </xf>
    <xf numFmtId="0" fontId="1" fillId="0" borderId="6" xfId="0" applyFont="1" applyBorder="1"/>
    <xf numFmtId="0" fontId="11" fillId="0" borderId="6" xfId="0" applyFont="1" applyBorder="1"/>
    <xf numFmtId="0" fontId="11" fillId="0" borderId="6" xfId="0" applyFont="1" applyBorder="1" applyAlignment="1">
      <alignment horizontal="center"/>
    </xf>
    <xf numFmtId="0" fontId="1" fillId="0" borderId="8" xfId="0" applyFont="1" applyBorder="1"/>
    <xf numFmtId="0" fontId="12" fillId="0" borderId="8" xfId="0" applyFont="1" applyBorder="1"/>
    <xf numFmtId="0" fontId="11" fillId="0" borderId="8" xfId="0" applyFont="1" applyBorder="1" applyAlignment="1">
      <alignment horizontal="center"/>
    </xf>
    <xf numFmtId="0" fontId="11" fillId="0" borderId="15" xfId="0" applyFont="1" applyBorder="1"/>
    <xf numFmtId="0" fontId="11" fillId="0" borderId="0" xfId="0" applyFont="1"/>
    <xf numFmtId="37" fontId="11" fillId="0" borderId="6" xfId="0" applyNumberFormat="1" applyFont="1" applyBorder="1" applyProtection="1"/>
    <xf numFmtId="0" fontId="11" fillId="0" borderId="8" xfId="0" applyFont="1" applyBorder="1"/>
    <xf numFmtId="0" fontId="11" fillId="0" borderId="7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16" xfId="0" applyFont="1" applyBorder="1"/>
    <xf numFmtId="0" fontId="0" fillId="0" borderId="9" xfId="0" applyBorder="1"/>
    <xf numFmtId="0" fontId="1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/>
    <xf numFmtId="0" fontId="1" fillId="0" borderId="0" xfId="0" applyFont="1" applyAlignment="1">
      <alignment horizontal="center"/>
    </xf>
    <xf numFmtId="0" fontId="0" fillId="0" borderId="16" xfId="0" applyBorder="1"/>
    <xf numFmtId="0" fontId="8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5" xfId="0" applyFont="1" applyBorder="1"/>
    <xf numFmtId="0" fontId="0" fillId="0" borderId="11" xfId="0" applyBorder="1"/>
    <xf numFmtId="0" fontId="1" fillId="0" borderId="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6" xfId="0" applyBorder="1" applyAlignment="1">
      <alignment horizontal="right"/>
    </xf>
    <xf numFmtId="37" fontId="0" fillId="0" borderId="9" xfId="0" applyNumberFormat="1" applyBorder="1" applyProtection="1"/>
    <xf numFmtId="37" fontId="0" fillId="0" borderId="13" xfId="0" applyNumberFormat="1" applyBorder="1" applyProtection="1"/>
    <xf numFmtId="37" fontId="0" fillId="0" borderId="10" xfId="0" applyNumberFormat="1" applyBorder="1" applyProtection="1"/>
    <xf numFmtId="0" fontId="1" fillId="0" borderId="7" xfId="0" applyFont="1" applyBorder="1"/>
    <xf numFmtId="0" fontId="0" fillId="7" borderId="6" xfId="0" applyFill="1" applyBorder="1"/>
    <xf numFmtId="37" fontId="0" fillId="0" borderId="11" xfId="0" applyNumberFormat="1" applyBorder="1" applyProtection="1"/>
    <xf numFmtId="37" fontId="0" fillId="0" borderId="14" xfId="0" applyNumberFormat="1" applyBorder="1" applyProtection="1"/>
    <xf numFmtId="37" fontId="0" fillId="0" borderId="12" xfId="0" applyNumberFormat="1" applyBorder="1" applyProtection="1"/>
    <xf numFmtId="39" fontId="0" fillId="0" borderId="14" xfId="0" applyNumberFormat="1" applyBorder="1" applyProtection="1"/>
    <xf numFmtId="39" fontId="0" fillId="0" borderId="12" xfId="0" applyNumberFormat="1" applyBorder="1" applyProtection="1"/>
    <xf numFmtId="39" fontId="0" fillId="0" borderId="11" xfId="0" applyNumberFormat="1" applyBorder="1" applyProtection="1"/>
    <xf numFmtId="0" fontId="1" fillId="0" borderId="5" xfId="0" applyFont="1" applyBorder="1"/>
    <xf numFmtId="0" fontId="0" fillId="7" borderId="7" xfId="0" applyFill="1" applyBorder="1"/>
    <xf numFmtId="37" fontId="0" fillId="0" borderId="7" xfId="0" applyNumberFormat="1" applyBorder="1" applyProtection="1"/>
    <xf numFmtId="37" fontId="0" fillId="0" borderId="6" xfId="0" applyNumberFormat="1" applyBorder="1" applyProtection="1"/>
    <xf numFmtId="39" fontId="0" fillId="0" borderId="13" xfId="0" applyNumberFormat="1" applyBorder="1" applyProtection="1"/>
    <xf numFmtId="39" fontId="0" fillId="0" borderId="9" xfId="0" applyNumberFormat="1" applyBorder="1" applyProtection="1"/>
    <xf numFmtId="37" fontId="0" fillId="0" borderId="5" xfId="0" applyNumberFormat="1" applyBorder="1" applyProtection="1"/>
    <xf numFmtId="165" fontId="0" fillId="0" borderId="5" xfId="0" applyNumberFormat="1" applyBorder="1" applyProtection="1"/>
    <xf numFmtId="0" fontId="0" fillId="7" borderId="9" xfId="0" applyFill="1" applyBorder="1"/>
    <xf numFmtId="0" fontId="0" fillId="0" borderId="4" xfId="0" applyBorder="1"/>
    <xf numFmtId="10" fontId="0" fillId="0" borderId="5" xfId="0" applyNumberFormat="1" applyBorder="1" applyProtection="1"/>
    <xf numFmtId="39" fontId="0" fillId="0" borderId="5" xfId="0" applyNumberFormat="1" applyBorder="1" applyProtection="1"/>
    <xf numFmtId="0" fontId="0" fillId="7" borderId="11" xfId="0" applyFill="1" applyBorder="1"/>
    <xf numFmtId="0" fontId="0" fillId="7" borderId="5" xfId="0" applyFill="1" applyBorder="1"/>
    <xf numFmtId="0" fontId="5" fillId="0" borderId="4" xfId="0" applyFont="1" applyBorder="1"/>
    <xf numFmtId="9" fontId="0" fillId="0" borderId="5" xfId="0" applyNumberFormat="1" applyBorder="1" applyProtection="1"/>
    <xf numFmtId="0" fontId="0" fillId="7" borderId="2" xfId="0" applyFill="1" applyBorder="1"/>
    <xf numFmtId="0" fontId="0" fillId="7" borderId="3" xfId="0" applyFill="1" applyBorder="1"/>
    <xf numFmtId="39" fontId="0" fillId="0" borderId="0" xfId="0" applyNumberFormat="1" applyProtection="1"/>
    <xf numFmtId="9" fontId="0" fillId="0" borderId="6" xfId="0" applyNumberFormat="1" applyBorder="1" applyProtection="1"/>
    <xf numFmtId="0" fontId="13" fillId="0" borderId="0" xfId="0" applyFont="1"/>
    <xf numFmtId="37" fontId="0" fillId="7" borderId="5" xfId="0" applyNumberFormat="1" applyFill="1" applyBorder="1" applyProtection="1"/>
    <xf numFmtId="9" fontId="0" fillId="0" borderId="7" xfId="0" applyNumberFormat="1" applyBorder="1" applyProtection="1"/>
    <xf numFmtId="39" fontId="0" fillId="0" borderId="7" xfId="0" applyNumberFormat="1" applyBorder="1" applyProtection="1"/>
    <xf numFmtId="37" fontId="0" fillId="0" borderId="2" xfId="0" applyNumberFormat="1" applyBorder="1" applyProtection="1"/>
    <xf numFmtId="37" fontId="0" fillId="0" borderId="8" xfId="0" applyNumberFormat="1" applyBorder="1" applyProtection="1"/>
    <xf numFmtId="0" fontId="1" fillId="0" borderId="6" xfId="0" applyFont="1" applyBorder="1" applyAlignment="1">
      <alignment horizontal="right"/>
    </xf>
    <xf numFmtId="0" fontId="1" fillId="0" borderId="10" xfId="0" applyFont="1" applyBorder="1" applyAlignment="1">
      <alignment horizontal="center"/>
    </xf>
    <xf numFmtId="37" fontId="0" fillId="7" borderId="6" xfId="0" applyNumberFormat="1" applyFill="1" applyBorder="1" applyProtection="1"/>
    <xf numFmtId="37" fontId="0" fillId="7" borderId="7" xfId="0" applyNumberFormat="1" applyFill="1" applyBorder="1" applyProtection="1"/>
    <xf numFmtId="10" fontId="0" fillId="0" borderId="6" xfId="0" applyNumberFormat="1" applyBorder="1" applyProtection="1"/>
    <xf numFmtId="10" fontId="0" fillId="0" borderId="7" xfId="0" applyNumberFormat="1" applyBorder="1" applyProtection="1"/>
    <xf numFmtId="37" fontId="0" fillId="7" borderId="9" xfId="0" applyNumberFormat="1" applyFill="1" applyBorder="1" applyProtection="1"/>
    <xf numFmtId="37" fontId="0" fillId="7" borderId="10" xfId="0" applyNumberFormat="1" applyFill="1" applyBorder="1" applyProtection="1"/>
    <xf numFmtId="37" fontId="0" fillId="0" borderId="15" xfId="0" applyNumberFormat="1" applyBorder="1" applyProtection="1"/>
    <xf numFmtId="37" fontId="0" fillId="0" borderId="16" xfId="0" applyNumberFormat="1" applyBorder="1" applyProtection="1"/>
    <xf numFmtId="37" fontId="0" fillId="7" borderId="15" xfId="0" applyNumberFormat="1" applyFill="1" applyBorder="1" applyProtection="1"/>
    <xf numFmtId="37" fontId="0" fillId="7" borderId="16" xfId="0" applyNumberFormat="1" applyFill="1" applyBorder="1" applyProtection="1"/>
    <xf numFmtId="37" fontId="0" fillId="7" borderId="11" xfId="0" applyNumberFormat="1" applyFill="1" applyBorder="1" applyProtection="1"/>
    <xf numFmtId="37" fontId="0" fillId="7" borderId="12" xfId="0" applyNumberFormat="1" applyFill="1" applyBorder="1" applyProtection="1"/>
    <xf numFmtId="0" fontId="8" fillId="0" borderId="14" xfId="0" applyFont="1" applyBorder="1"/>
    <xf numFmtId="0" fontId="1" fillId="0" borderId="4" xfId="0" applyFont="1" applyBorder="1" applyAlignment="1">
      <alignment horizontal="center"/>
    </xf>
    <xf numFmtId="39" fontId="0" fillId="0" borderId="4" xfId="0" applyNumberFormat="1" applyBorder="1" applyProtection="1"/>
    <xf numFmtId="0" fontId="1" fillId="0" borderId="14" xfId="0" applyFont="1" applyBorder="1" applyAlignment="1">
      <alignment horizontal="centerContinuous"/>
    </xf>
    <xf numFmtId="0" fontId="0" fillId="0" borderId="14" xfId="0" applyBorder="1" applyAlignment="1">
      <alignment horizontal="centerContinuous"/>
    </xf>
    <xf numFmtId="0" fontId="5" fillId="0" borderId="10" xfId="0" applyFont="1" applyBorder="1"/>
    <xf numFmtId="0" fontId="0" fillId="7" borderId="13" xfId="0" applyFill="1" applyBorder="1"/>
    <xf numFmtId="0" fontId="0" fillId="0" borderId="13" xfId="0" applyBorder="1" applyAlignment="1">
      <alignment horizontal="right"/>
    </xf>
    <xf numFmtId="0" fontId="0" fillId="7" borderId="14" xfId="0" applyFill="1" applyBorder="1"/>
    <xf numFmtId="0" fontId="14" fillId="0" borderId="0" xfId="0" applyFont="1"/>
    <xf numFmtId="166" fontId="0" fillId="0" borderId="5" xfId="0" applyNumberFormat="1" applyBorder="1" applyProtection="1"/>
    <xf numFmtId="165" fontId="0" fillId="7" borderId="2" xfId="0" applyNumberFormat="1" applyFill="1" applyBorder="1" applyProtection="1"/>
    <xf numFmtId="39" fontId="0" fillId="0" borderId="6" xfId="0" applyNumberFormat="1" applyBorder="1" applyProtection="1"/>
    <xf numFmtId="165" fontId="0" fillId="7" borderId="5" xfId="0" applyNumberFormat="1" applyFill="1" applyBorder="1" applyProtection="1"/>
    <xf numFmtId="10" fontId="0" fillId="7" borderId="6" xfId="0" applyNumberFormat="1" applyFill="1" applyBorder="1" applyProtection="1"/>
    <xf numFmtId="0" fontId="15" fillId="0" borderId="14" xfId="0" applyFont="1" applyBorder="1"/>
    <xf numFmtId="0" fontId="15" fillId="0" borderId="0" xfId="0" applyFont="1"/>
    <xf numFmtId="0" fontId="16" fillId="0" borderId="0" xfId="0" applyFont="1"/>
    <xf numFmtId="0" fontId="5" fillId="0" borderId="14" xfId="0" applyFont="1" applyBorder="1"/>
    <xf numFmtId="0" fontId="1" fillId="0" borderId="14" xfId="0" applyFont="1" applyBorder="1" applyAlignment="1"/>
    <xf numFmtId="49" fontId="2" fillId="8" borderId="5" xfId="0" applyNumberFormat="1" applyFont="1" applyFill="1" applyBorder="1" applyProtection="1">
      <protection locked="0"/>
    </xf>
    <xf numFmtId="37" fontId="2" fillId="8" borderId="5" xfId="0" applyNumberFormat="1" applyFont="1" applyFill="1" applyBorder="1" applyProtection="1">
      <protection locked="0"/>
    </xf>
    <xf numFmtId="10" fontId="2" fillId="8" borderId="5" xfId="0" applyNumberFormat="1" applyFont="1" applyFill="1" applyBorder="1" applyProtection="1">
      <protection locked="0"/>
    </xf>
    <xf numFmtId="39" fontId="2" fillId="8" borderId="5" xfId="0" applyNumberFormat="1" applyFont="1" applyFill="1" applyBorder="1" applyProtection="1">
      <protection locked="0"/>
    </xf>
    <xf numFmtId="49" fontId="2" fillId="9" borderId="5" xfId="0" applyNumberFormat="1" applyFont="1" applyFill="1" applyBorder="1" applyProtection="1">
      <protection locked="0"/>
    </xf>
    <xf numFmtId="37" fontId="2" fillId="9" borderId="5" xfId="0" applyNumberFormat="1" applyFont="1" applyFill="1" applyBorder="1" applyProtection="1">
      <protection locked="0"/>
    </xf>
    <xf numFmtId="10" fontId="2" fillId="9" borderId="5" xfId="0" applyNumberFormat="1" applyFont="1" applyFill="1" applyBorder="1" applyProtection="1">
      <protection locked="0"/>
    </xf>
    <xf numFmtId="37" fontId="0" fillId="0" borderId="0" xfId="0" applyNumberFormat="1"/>
    <xf numFmtId="39" fontId="0" fillId="0" borderId="0" xfId="0" applyNumberFormat="1"/>
    <xf numFmtId="167" fontId="0" fillId="0" borderId="0" xfId="0" quotePrefix="1" applyNumberFormat="1"/>
    <xf numFmtId="0" fontId="0" fillId="0" borderId="0" xfId="0" applyBorder="1"/>
    <xf numFmtId="0" fontId="1" fillId="0" borderId="0" xfId="0" applyFont="1" applyBorder="1"/>
    <xf numFmtId="37" fontId="0" fillId="0" borderId="0" xfId="0" quotePrefix="1" applyNumberFormat="1" applyBorder="1" applyProtection="1"/>
    <xf numFmtId="0" fontId="1" fillId="0" borderId="17" xfId="0" applyFont="1" applyBorder="1"/>
    <xf numFmtId="0" fontId="1" fillId="0" borderId="18" xfId="0" applyFont="1" applyBorder="1"/>
    <xf numFmtId="0" fontId="0" fillId="0" borderId="17" xfId="0" applyBorder="1"/>
    <xf numFmtId="0" fontId="0" fillId="0" borderId="19" xfId="0" applyBorder="1"/>
    <xf numFmtId="0" fontId="0" fillId="0" borderId="0" xfId="0" applyBorder="1" applyAlignment="1">
      <alignment horizontal="right"/>
    </xf>
    <xf numFmtId="37" fontId="0" fillId="0" borderId="0" xfId="0" applyNumberFormat="1" applyBorder="1" applyProtection="1"/>
    <xf numFmtId="0" fontId="0" fillId="0" borderId="20" xfId="0" applyBorder="1"/>
    <xf numFmtId="0" fontId="0" fillId="0" borderId="21" xfId="0" applyBorder="1"/>
    <xf numFmtId="0" fontId="0" fillId="0" borderId="22" xfId="0" applyBorder="1"/>
    <xf numFmtId="37" fontId="0" fillId="0" borderId="20" xfId="0" quotePrefix="1" applyNumberFormat="1" applyBorder="1" applyProtection="1"/>
    <xf numFmtId="0" fontId="0" fillId="0" borderId="23" xfId="0" applyBorder="1"/>
    <xf numFmtId="0" fontId="11" fillId="0" borderId="0" xfId="0" applyFont="1" applyBorder="1" applyAlignment="1">
      <alignment horizontal="center"/>
    </xf>
    <xf numFmtId="0" fontId="11" fillId="0" borderId="9" xfId="0" applyFont="1" applyBorder="1"/>
    <xf numFmtId="0" fontId="11" fillId="0" borderId="15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24" xfId="0" applyFont="1" applyBorder="1" applyAlignment="1">
      <alignment horizontal="center"/>
    </xf>
    <xf numFmtId="0" fontId="11" fillId="0" borderId="25" xfId="0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13" xfId="0" applyFont="1" applyBorder="1"/>
    <xf numFmtId="0" fontId="11" fillId="0" borderId="0" xfId="0" applyFont="1" applyBorder="1"/>
    <xf numFmtId="0" fontId="1" fillId="0" borderId="12" xfId="0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0" fontId="0" fillId="0" borderId="27" xfId="0" applyBorder="1"/>
    <xf numFmtId="49" fontId="1" fillId="0" borderId="3" xfId="0" applyNumberFormat="1" applyFont="1" applyBorder="1"/>
    <xf numFmtId="0" fontId="0" fillId="0" borderId="28" xfId="0" applyBorder="1"/>
    <xf numFmtId="0" fontId="0" fillId="0" borderId="29" xfId="0" applyBorder="1"/>
    <xf numFmtId="0" fontId="1" fillId="0" borderId="28" xfId="0" applyFont="1" applyBorder="1"/>
    <xf numFmtId="0" fontId="1" fillId="0" borderId="30" xfId="0" applyFont="1" applyBorder="1"/>
    <xf numFmtId="0" fontId="1" fillId="0" borderId="29" xfId="0" applyFont="1" applyBorder="1"/>
    <xf numFmtId="0" fontId="1" fillId="0" borderId="23" xfId="0" applyFont="1" applyBorder="1"/>
    <xf numFmtId="0" fontId="0" fillId="0" borderId="31" xfId="0" applyBorder="1"/>
    <xf numFmtId="0" fontId="0" fillId="7" borderId="28" xfId="0" applyFill="1" applyBorder="1"/>
    <xf numFmtId="0" fontId="0" fillId="7" borderId="30" xfId="0" applyFill="1" applyBorder="1"/>
    <xf numFmtId="0" fontId="0" fillId="7" borderId="29" xfId="0" applyFill="1" applyBorder="1"/>
    <xf numFmtId="0" fontId="0" fillId="7" borderId="23" xfId="0" applyFill="1" applyBorder="1"/>
    <xf numFmtId="0" fontId="1" fillId="0" borderId="31" xfId="0" applyFont="1" applyBorder="1"/>
    <xf numFmtId="0" fontId="1" fillId="0" borderId="32" xfId="0" applyFont="1" applyBorder="1"/>
    <xf numFmtId="0" fontId="0" fillId="0" borderId="30" xfId="0" applyBorder="1"/>
    <xf numFmtId="37" fontId="0" fillId="0" borderId="23" xfId="0" applyNumberFormat="1" applyBorder="1" applyProtection="1"/>
    <xf numFmtId="0" fontId="0" fillId="7" borderId="27" xfId="0" applyFill="1" applyBorder="1"/>
    <xf numFmtId="0" fontId="0" fillId="7" borderId="19" xfId="0" applyFill="1" applyBorder="1"/>
    <xf numFmtId="10" fontId="0" fillId="0" borderId="30" xfId="0" applyNumberFormat="1" applyBorder="1" applyProtection="1"/>
    <xf numFmtId="10" fontId="0" fillId="0" borderId="23" xfId="0" applyNumberFormat="1" applyBorder="1" applyProtection="1"/>
    <xf numFmtId="0" fontId="0" fillId="0" borderId="33" xfId="0" applyBorder="1"/>
    <xf numFmtId="37" fontId="0" fillId="0" borderId="21" xfId="0" applyNumberFormat="1" applyBorder="1" applyProtection="1"/>
    <xf numFmtId="10" fontId="0" fillId="0" borderId="19" xfId="0" applyNumberFormat="1" applyBorder="1" applyProtection="1"/>
    <xf numFmtId="37" fontId="0" fillId="0" borderId="30" xfId="0" applyNumberFormat="1" applyBorder="1" applyProtection="1"/>
    <xf numFmtId="37" fontId="0" fillId="7" borderId="28" xfId="0" applyNumberFormat="1" applyFill="1" applyBorder="1" applyProtection="1"/>
    <xf numFmtId="37" fontId="0" fillId="7" borderId="27" xfId="0" applyNumberFormat="1" applyFill="1" applyBorder="1" applyProtection="1"/>
    <xf numFmtId="37" fontId="0" fillId="7" borderId="19" xfId="0" applyNumberFormat="1" applyFill="1" applyBorder="1" applyProtection="1"/>
    <xf numFmtId="37" fontId="0" fillId="0" borderId="32" xfId="0" applyNumberFormat="1" applyBorder="1" applyProtection="1"/>
    <xf numFmtId="37" fontId="0" fillId="0" borderId="19" xfId="0" applyNumberFormat="1" applyBorder="1" applyProtection="1"/>
    <xf numFmtId="0" fontId="1" fillId="0" borderId="21" xfId="0" applyFont="1" applyBorder="1"/>
    <xf numFmtId="0" fontId="1" fillId="0" borderId="34" xfId="0" applyFont="1" applyBorder="1"/>
    <xf numFmtId="0" fontId="1" fillId="0" borderId="35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0" fillId="7" borderId="34" xfId="0" applyFill="1" applyBorder="1"/>
    <xf numFmtId="0" fontId="0" fillId="7" borderId="36" xfId="0" applyFill="1" applyBorder="1"/>
    <xf numFmtId="37" fontId="0" fillId="0" borderId="34" xfId="0" applyNumberFormat="1" applyBorder="1" applyProtection="1"/>
    <xf numFmtId="37" fontId="0" fillId="0" borderId="36" xfId="0" applyNumberFormat="1" applyBorder="1" applyProtection="1"/>
    <xf numFmtId="0" fontId="1" fillId="0" borderId="9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33" xfId="0" applyFont="1" applyBorder="1"/>
    <xf numFmtId="0" fontId="0" fillId="0" borderId="24" xfId="0" applyBorder="1"/>
    <xf numFmtId="0" fontId="1" fillId="0" borderId="25" xfId="0" applyFont="1" applyBorder="1"/>
    <xf numFmtId="0" fontId="1" fillId="0" borderId="25" xfId="0" applyFont="1" applyBorder="1" applyAlignment="1">
      <alignment horizontal="center"/>
    </xf>
    <xf numFmtId="0" fontId="1" fillId="0" borderId="26" xfId="0" applyFont="1" applyBorder="1"/>
    <xf numFmtId="0" fontId="1" fillId="0" borderId="27" xfId="0" applyFont="1" applyBorder="1"/>
    <xf numFmtId="0" fontId="0" fillId="0" borderId="9" xfId="0" applyBorder="1" applyAlignment="1">
      <alignment horizontal="right"/>
    </xf>
    <xf numFmtId="165" fontId="0" fillId="7" borderId="3" xfId="0" applyNumberFormat="1" applyFill="1" applyBorder="1" applyProtection="1"/>
    <xf numFmtId="0" fontId="1" fillId="0" borderId="21" xfId="0" quotePrefix="1" applyFont="1" applyBorder="1"/>
    <xf numFmtId="0" fontId="1" fillId="0" borderId="23" xfId="0" quotePrefix="1" applyFont="1" applyBorder="1"/>
    <xf numFmtId="0" fontId="1" fillId="0" borderId="21" xfId="0" applyFont="1" applyBorder="1" applyAlignment="1">
      <alignment horizontal="center"/>
    </xf>
    <xf numFmtId="0" fontId="11" fillId="0" borderId="10" xfId="0" applyFont="1" applyBorder="1"/>
    <xf numFmtId="0" fontId="11" fillId="0" borderId="16" xfId="0" applyFont="1" applyBorder="1"/>
    <xf numFmtId="0" fontId="11" fillId="0" borderId="16" xfId="0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165" fontId="0" fillId="0" borderId="7" xfId="0" applyNumberFormat="1" applyBorder="1" applyProtection="1"/>
    <xf numFmtId="0" fontId="1" fillId="0" borderId="38" xfId="0" applyFont="1" applyBorder="1" applyAlignment="1">
      <alignment horizontal="center"/>
    </xf>
    <xf numFmtId="0" fontId="0" fillId="7" borderId="39" xfId="0" applyFill="1" applyBorder="1"/>
    <xf numFmtId="0" fontId="1" fillId="0" borderId="24" xfId="0" applyFont="1" applyBorder="1"/>
    <xf numFmtId="39" fontId="0" fillId="0" borderId="26" xfId="0" applyNumberFormat="1" applyBorder="1" applyProtection="1"/>
    <xf numFmtId="0" fontId="0" fillId="0" borderId="25" xfId="0" applyBorder="1"/>
    <xf numFmtId="0" fontId="0" fillId="0" borderId="26" xfId="0" applyBorder="1"/>
    <xf numFmtId="0" fontId="1" fillId="0" borderId="1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40" xfId="0" applyFont="1" applyBorder="1"/>
    <xf numFmtId="0" fontId="1" fillId="0" borderId="9" xfId="0" applyFont="1" applyBorder="1" applyAlignment="1">
      <alignment horizontal="centerContinuous"/>
    </xf>
    <xf numFmtId="0" fontId="1" fillId="0" borderId="13" xfId="0" applyFont="1" applyBorder="1" applyAlignment="1">
      <alignment horizontal="centerContinuous"/>
    </xf>
    <xf numFmtId="0" fontId="1" fillId="0" borderId="15" xfId="0" applyFont="1" applyBorder="1" applyAlignment="1">
      <alignment horizontal="centerContinuous"/>
    </xf>
    <xf numFmtId="0" fontId="1" fillId="0" borderId="0" xfId="0" applyFont="1" applyAlignment="1">
      <alignment horizontal="centerContinuous"/>
    </xf>
    <xf numFmtId="0" fontId="1" fillId="0" borderId="40" xfId="0" applyFont="1" applyBorder="1" applyAlignment="1">
      <alignment horizontal="center"/>
    </xf>
    <xf numFmtId="0" fontId="1" fillId="0" borderId="27" xfId="0" applyFont="1" applyBorder="1" applyAlignment="1">
      <alignment horizontal="centerContinuous"/>
    </xf>
    <xf numFmtId="0" fontId="1" fillId="0" borderId="40" xfId="0" applyFont="1" applyBorder="1" applyAlignment="1">
      <alignment horizontal="centerContinuous"/>
    </xf>
    <xf numFmtId="0" fontId="1" fillId="0" borderId="11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30" xfId="0" applyFont="1" applyBorder="1" applyAlignment="1">
      <alignment horizontal="centerContinuous"/>
    </xf>
    <xf numFmtId="0" fontId="1" fillId="0" borderId="29" xfId="0" applyFont="1" applyBorder="1" applyAlignment="1">
      <alignment horizontal="centerContinuous"/>
    </xf>
    <xf numFmtId="0" fontId="1" fillId="0" borderId="23" xfId="0" applyFont="1" applyBorder="1" applyAlignment="1">
      <alignment horizontal="centerContinuous"/>
    </xf>
    <xf numFmtId="49" fontId="1" fillId="0" borderId="28" xfId="0" applyNumberFormat="1" applyFont="1" applyBorder="1" applyAlignment="1">
      <alignment horizontal="centerContinuous"/>
    </xf>
    <xf numFmtId="49" fontId="1" fillId="0" borderId="30" xfId="0" applyNumberFormat="1" applyFont="1" applyBorder="1" applyAlignment="1">
      <alignment horizontal="centerContinuous"/>
    </xf>
    <xf numFmtId="49" fontId="1" fillId="0" borderId="31" xfId="0" applyNumberFormat="1" applyFont="1" applyBorder="1" applyAlignment="1">
      <alignment horizontal="centerContinuous"/>
    </xf>
    <xf numFmtId="49" fontId="1" fillId="0" borderId="32" xfId="0" applyNumberFormat="1" applyFont="1" applyBorder="1" applyAlignment="1">
      <alignment horizontal="centerContinuous"/>
    </xf>
    <xf numFmtId="0" fontId="1" fillId="0" borderId="19" xfId="0" applyFont="1" applyBorder="1" applyAlignment="1">
      <alignment horizontal="centerContinuous"/>
    </xf>
    <xf numFmtId="0" fontId="1" fillId="0" borderId="9" xfId="0" applyFont="1" applyBorder="1" applyAlignment="1">
      <alignment horizontal="right"/>
    </xf>
    <xf numFmtId="49" fontId="1" fillId="0" borderId="2" xfId="0" applyNumberFormat="1" applyFont="1" applyBorder="1" applyAlignment="1">
      <alignment horizontal="center"/>
    </xf>
    <xf numFmtId="49" fontId="1" fillId="0" borderId="38" xfId="0" applyNumberFormat="1" applyFont="1" applyBorder="1" applyAlignment="1">
      <alignment horizontal="center"/>
    </xf>
    <xf numFmtId="0" fontId="1" fillId="0" borderId="41" xfId="0" applyFont="1" applyBorder="1"/>
    <xf numFmtId="37" fontId="0" fillId="0" borderId="42" xfId="0" applyNumberFormat="1" applyBorder="1" applyProtection="1"/>
    <xf numFmtId="37" fontId="0" fillId="0" borderId="43" xfId="0" applyNumberFormat="1" applyBorder="1" applyProtection="1"/>
    <xf numFmtId="0" fontId="0" fillId="0" borderId="34" xfId="0" applyBorder="1"/>
    <xf numFmtId="37" fontId="0" fillId="0" borderId="3" xfId="0" applyNumberFormat="1" applyBorder="1" applyProtection="1"/>
    <xf numFmtId="0" fontId="1" fillId="0" borderId="19" xfId="0" applyFont="1" applyBorder="1"/>
    <xf numFmtId="0" fontId="0" fillId="0" borderId="18" xfId="0" applyBorder="1"/>
    <xf numFmtId="0" fontId="0" fillId="0" borderId="39" xfId="0" applyBorder="1"/>
    <xf numFmtId="0" fontId="1" fillId="0" borderId="44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0" fillId="0" borderId="44" xfId="0" applyBorder="1"/>
    <xf numFmtId="0" fontId="9" fillId="0" borderId="0" xfId="0" applyFont="1" applyBorder="1"/>
    <xf numFmtId="0" fontId="1" fillId="0" borderId="45" xfId="0" applyFont="1" applyBorder="1"/>
    <xf numFmtId="0" fontId="0" fillId="0" borderId="46" xfId="0" applyBorder="1" applyAlignment="1">
      <alignment horizontal="right"/>
    </xf>
    <xf numFmtId="0" fontId="0" fillId="0" borderId="45" xfId="0" applyBorder="1"/>
    <xf numFmtId="0" fontId="0" fillId="7" borderId="0" xfId="0" applyFill="1" applyBorder="1"/>
    <xf numFmtId="0" fontId="1" fillId="0" borderId="45" xfId="0" applyFont="1" applyBorder="1" applyAlignment="1">
      <alignment horizontal="center"/>
    </xf>
    <xf numFmtId="37" fontId="0" fillId="0" borderId="47" xfId="0" applyNumberFormat="1" applyBorder="1" applyProtection="1"/>
    <xf numFmtId="37" fontId="0" fillId="0" borderId="45" xfId="0" applyNumberFormat="1" applyBorder="1" applyProtection="1"/>
    <xf numFmtId="0" fontId="1" fillId="0" borderId="46" xfId="0" applyFont="1" applyBorder="1"/>
    <xf numFmtId="37" fontId="1" fillId="0" borderId="26" xfId="0" applyNumberFormat="1" applyFont="1" applyBorder="1" applyProtection="1"/>
    <xf numFmtId="39" fontId="0" fillId="0" borderId="45" xfId="0" applyNumberFormat="1" applyBorder="1" applyProtection="1"/>
    <xf numFmtId="37" fontId="0" fillId="0" borderId="26" xfId="0" applyNumberFormat="1" applyBorder="1" applyProtection="1"/>
    <xf numFmtId="0" fontId="11" fillId="0" borderId="45" xfId="0" applyFont="1" applyBorder="1" applyAlignment="1">
      <alignment horizontal="center"/>
    </xf>
    <xf numFmtId="49" fontId="1" fillId="0" borderId="47" xfId="0" applyNumberFormat="1" applyFont="1" applyBorder="1"/>
    <xf numFmtId="0" fontId="0" fillId="7" borderId="48" xfId="0" applyFill="1" applyBorder="1"/>
    <xf numFmtId="0" fontId="0" fillId="0" borderId="41" xfId="0" applyBorder="1"/>
    <xf numFmtId="37" fontId="0" fillId="0" borderId="40" xfId="0" applyNumberFormat="1" applyBorder="1" applyProtection="1"/>
    <xf numFmtId="37" fontId="0" fillId="0" borderId="48" xfId="0" applyNumberFormat="1" applyBorder="1" applyProtection="1"/>
    <xf numFmtId="37" fontId="0" fillId="0" borderId="29" xfId="0" applyNumberFormat="1" applyBorder="1" applyProtection="1"/>
    <xf numFmtId="37" fontId="0" fillId="0" borderId="37" xfId="0" applyNumberFormat="1" applyBorder="1" applyProtection="1"/>
    <xf numFmtId="0" fontId="8" fillId="0" borderId="45" xfId="0" applyFont="1" applyBorder="1"/>
    <xf numFmtId="0" fontId="1" fillId="0" borderId="46" xfId="0" applyFont="1" applyBorder="1" applyAlignment="1">
      <alignment horizontal="right"/>
    </xf>
    <xf numFmtId="0" fontId="8" fillId="0" borderId="25" xfId="0" applyFont="1" applyBorder="1"/>
    <xf numFmtId="37" fontId="0" fillId="0" borderId="33" xfId="0" applyNumberFormat="1" applyBorder="1" applyProtection="1"/>
    <xf numFmtId="37" fontId="0" fillId="7" borderId="0" xfId="0" applyNumberFormat="1" applyFill="1" applyBorder="1" applyProtection="1"/>
    <xf numFmtId="37" fontId="0" fillId="7" borderId="13" xfId="0" applyNumberFormat="1" applyFill="1" applyBorder="1" applyProtection="1"/>
    <xf numFmtId="37" fontId="0" fillId="7" borderId="14" xfId="0" applyNumberFormat="1" applyFill="1" applyBorder="1" applyProtection="1"/>
    <xf numFmtId="37" fontId="0" fillId="0" borderId="27" xfId="0" applyNumberFormat="1" applyBorder="1" applyProtection="1"/>
    <xf numFmtId="37" fontId="0" fillId="0" borderId="28" xfId="0" applyNumberFormat="1" applyBorder="1" applyProtection="1"/>
    <xf numFmtId="10" fontId="0" fillId="0" borderId="27" xfId="0" applyNumberFormat="1" applyBorder="1" applyProtection="1"/>
    <xf numFmtId="39" fontId="0" fillId="0" borderId="30" xfId="0" applyNumberFormat="1" applyBorder="1" applyProtection="1"/>
    <xf numFmtId="39" fontId="0" fillId="0" borderId="23" xfId="0" applyNumberFormat="1" applyBorder="1" applyProtection="1"/>
    <xf numFmtId="37" fontId="1" fillId="0" borderId="11" xfId="0" applyNumberFormat="1" applyFont="1" applyBorder="1" applyProtection="1"/>
    <xf numFmtId="0" fontId="0" fillId="7" borderId="26" xfId="0" applyFill="1" applyBorder="1"/>
    <xf numFmtId="37" fontId="0" fillId="0" borderId="25" xfId="0" applyNumberFormat="1" applyBorder="1" applyProtection="1"/>
    <xf numFmtId="0" fontId="0" fillId="0" borderId="24" xfId="0" applyBorder="1" applyAlignment="1">
      <alignment horizontal="right"/>
    </xf>
    <xf numFmtId="39" fontId="0" fillId="0" borderId="0" xfId="0" applyNumberFormat="1" applyBorder="1" applyProtection="1"/>
    <xf numFmtId="39" fontId="0" fillId="0" borderId="28" xfId="0" applyNumberFormat="1" applyBorder="1" applyProtection="1"/>
    <xf numFmtId="39" fontId="0" fillId="0" borderId="29" xfId="0" applyNumberFormat="1" applyBorder="1" applyProtection="1"/>
    <xf numFmtId="0" fontId="0" fillId="0" borderId="23" xfId="0" applyBorder="1" applyAlignment="1">
      <alignment horizontal="centerContinuous"/>
    </xf>
    <xf numFmtId="10" fontId="0" fillId="0" borderId="40" xfId="0" applyNumberFormat="1" applyBorder="1" applyProtection="1"/>
    <xf numFmtId="0" fontId="0" fillId="7" borderId="41" xfId="0" applyFill="1" applyBorder="1"/>
    <xf numFmtId="49" fontId="1" fillId="0" borderId="38" xfId="0" applyNumberFormat="1" applyFont="1" applyBorder="1"/>
    <xf numFmtId="37" fontId="0" fillId="7" borderId="26" xfId="0" applyNumberFormat="1" applyFill="1" applyBorder="1" applyProtection="1"/>
    <xf numFmtId="0" fontId="0" fillId="2" borderId="5" xfId="0" applyFill="1" applyBorder="1" applyAlignment="1">
      <alignment horizontal="center"/>
    </xf>
    <xf numFmtId="0" fontId="0" fillId="2" borderId="2" xfId="0" applyFill="1" applyBorder="1" applyAlignment="1">
      <alignment horizontal="centerContinuous"/>
    </xf>
    <xf numFmtId="0" fontId="0" fillId="2" borderId="4" xfId="0" applyFill="1" applyBorder="1" applyAlignment="1">
      <alignment horizontal="centerContinuous"/>
    </xf>
    <xf numFmtId="49" fontId="1" fillId="0" borderId="2" xfId="0" applyNumberFormat="1" applyFont="1" applyBorder="1" applyAlignment="1">
      <alignment horizontal="centerContinuous"/>
    </xf>
    <xf numFmtId="49" fontId="1" fillId="0" borderId="3" xfId="0" applyNumberFormat="1" applyFont="1" applyBorder="1" applyAlignment="1">
      <alignment horizontal="centerContinuous"/>
    </xf>
    <xf numFmtId="49" fontId="1" fillId="0" borderId="48" xfId="0" applyNumberFormat="1" applyFont="1" applyBorder="1" applyAlignment="1">
      <alignment horizontal="centerContinuous"/>
    </xf>
    <xf numFmtId="49" fontId="1" fillId="0" borderId="39" xfId="0" applyNumberFormat="1" applyFont="1" applyBorder="1" applyAlignment="1">
      <alignment horizontal="centerContinuous"/>
    </xf>
    <xf numFmtId="49" fontId="0" fillId="0" borderId="46" xfId="0" applyNumberFormat="1" applyBorder="1" applyAlignment="1">
      <alignment horizontal="right"/>
    </xf>
    <xf numFmtId="49" fontId="0" fillId="0" borderId="45" xfId="0" applyNumberFormat="1" applyBorder="1"/>
    <xf numFmtId="49" fontId="1" fillId="0" borderId="45" xfId="0" applyNumberFormat="1" applyFont="1" applyBorder="1"/>
    <xf numFmtId="49" fontId="0" fillId="0" borderId="26" xfId="0" applyNumberFormat="1" applyBorder="1"/>
    <xf numFmtId="49" fontId="0" fillId="0" borderId="0" xfId="0" applyNumberFormat="1"/>
    <xf numFmtId="49" fontId="0" fillId="0" borderId="24" xfId="0" applyNumberFormat="1" applyBorder="1"/>
    <xf numFmtId="49" fontId="1" fillId="0" borderId="25" xfId="0" applyNumberFormat="1" applyFont="1" applyBorder="1" applyAlignment="1">
      <alignment horizontal="center"/>
    </xf>
    <xf numFmtId="49" fontId="1" fillId="0" borderId="45" xfId="0" applyNumberFormat="1" applyFont="1" applyBorder="1" applyAlignment="1">
      <alignment horizontal="center"/>
    </xf>
    <xf numFmtId="49" fontId="0" fillId="0" borderId="25" xfId="0" applyNumberFormat="1" applyBorder="1"/>
    <xf numFmtId="49" fontId="1" fillId="0" borderId="46" xfId="0" applyNumberFormat="1" applyFont="1" applyBorder="1" applyAlignment="1">
      <alignment horizontal="right"/>
    </xf>
    <xf numFmtId="49" fontId="5" fillId="0" borderId="46" xfId="0" applyNumberFormat="1" applyFont="1" applyBorder="1" applyAlignment="1">
      <alignment horizontal="right"/>
    </xf>
    <xf numFmtId="0" fontId="5" fillId="0" borderId="13" xfId="0" applyFont="1" applyBorder="1"/>
    <xf numFmtId="37" fontId="0" fillId="0" borderId="0" xfId="0" applyNumberFormat="1" applyFill="1" applyBorder="1" applyProtection="1"/>
    <xf numFmtId="37" fontId="0" fillId="0" borderId="24" xfId="0" applyNumberFormat="1" applyBorder="1" applyProtection="1"/>
    <xf numFmtId="37" fontId="0" fillId="7" borderId="24" xfId="0" applyNumberFormat="1" applyFill="1" applyBorder="1" applyProtection="1"/>
    <xf numFmtId="37" fontId="0" fillId="7" borderId="29" xfId="0" applyNumberFormat="1" applyFill="1" applyBorder="1" applyProtection="1"/>
    <xf numFmtId="0" fontId="0" fillId="0" borderId="0" xfId="0" applyFill="1" applyBorder="1" applyAlignment="1">
      <alignment horizontal="right"/>
    </xf>
    <xf numFmtId="0" fontId="0" fillId="0" borderId="0" xfId="0" applyFill="1" applyBorder="1"/>
    <xf numFmtId="0" fontId="0" fillId="7" borderId="24" xfId="0" applyFill="1" applyBorder="1"/>
    <xf numFmtId="0" fontId="0" fillId="0" borderId="25" xfId="0" applyBorder="1" applyAlignment="1">
      <alignment horizontal="right"/>
    </xf>
    <xf numFmtId="0" fontId="1" fillId="0" borderId="24" xfId="0" applyFont="1" applyBorder="1" applyAlignment="1">
      <alignment horizontal="right"/>
    </xf>
    <xf numFmtId="39" fontId="0" fillId="0" borderId="24" xfId="0" applyNumberFormat="1" applyBorder="1" applyProtection="1"/>
    <xf numFmtId="37" fontId="17" fillId="0" borderId="0" xfId="0" applyNumberFormat="1" applyFont="1" applyFill="1" applyBorder="1" applyProtection="1"/>
    <xf numFmtId="165" fontId="17" fillId="0" borderId="0" xfId="0" applyNumberFormat="1" applyFont="1" applyFill="1" applyBorder="1" applyProtection="1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39" fontId="17" fillId="0" borderId="0" xfId="0" applyNumberFormat="1" applyFont="1" applyFill="1" applyBorder="1" applyProtection="1"/>
    <xf numFmtId="37" fontId="2" fillId="8" borderId="6" xfId="0" applyNumberFormat="1" applyFont="1" applyFill="1" applyBorder="1" applyProtection="1">
      <protection locked="0"/>
    </xf>
    <xf numFmtId="37" fontId="0" fillId="3" borderId="49" xfId="0" applyNumberFormat="1" applyFill="1" applyBorder="1" applyAlignment="1" applyProtection="1">
      <alignment horizontal="fill"/>
    </xf>
    <xf numFmtId="37" fontId="2" fillId="9" borderId="6" xfId="0" applyNumberFormat="1" applyFont="1" applyFill="1" applyBorder="1" applyProtection="1">
      <protection locked="0"/>
    </xf>
    <xf numFmtId="49" fontId="0" fillId="3" borderId="50" xfId="0" applyNumberFormat="1" applyFill="1" applyBorder="1" applyAlignment="1" applyProtection="1">
      <alignment horizontal="fill"/>
    </xf>
    <xf numFmtId="37" fontId="2" fillId="8" borderId="7" xfId="0" applyNumberFormat="1" applyFont="1" applyFill="1" applyBorder="1" applyProtection="1">
      <protection locked="0"/>
    </xf>
    <xf numFmtId="37" fontId="0" fillId="3" borderId="50" xfId="0" applyNumberFormat="1" applyFill="1" applyBorder="1" applyAlignment="1" applyProtection="1">
      <alignment horizontal="fill"/>
    </xf>
    <xf numFmtId="0" fontId="2" fillId="4" borderId="7" xfId="0" applyFont="1" applyFill="1" applyBorder="1" applyAlignment="1">
      <alignment horizontal="center"/>
    </xf>
    <xf numFmtId="49" fontId="0" fillId="0" borderId="0" xfId="0" applyNumberFormat="1" applyAlignment="1">
      <alignment horizontal="right"/>
    </xf>
    <xf numFmtId="37" fontId="2" fillId="8" borderId="38" xfId="0" applyNumberFormat="1" applyFont="1" applyFill="1" applyBorder="1" applyProtection="1">
      <protection locked="0"/>
    </xf>
    <xf numFmtId="37" fontId="2" fillId="9" borderId="38" xfId="0" applyNumberFormat="1" applyFont="1" applyFill="1" applyBorder="1" applyProtection="1">
      <protection locked="0"/>
    </xf>
    <xf numFmtId="0" fontId="0" fillId="0" borderId="14" xfId="0" quotePrefix="1" applyBorder="1"/>
    <xf numFmtId="0" fontId="9" fillId="0" borderId="0" xfId="0" quotePrefix="1" applyFont="1" applyBorder="1"/>
    <xf numFmtId="49" fontId="0" fillId="0" borderId="5" xfId="0" applyNumberFormat="1" applyBorder="1" applyAlignment="1">
      <alignment horizontal="right"/>
    </xf>
    <xf numFmtId="49" fontId="1" fillId="0" borderId="5" xfId="0" applyNumberFormat="1" applyFont="1" applyBorder="1" applyAlignment="1">
      <alignment horizontal="right"/>
    </xf>
    <xf numFmtId="49" fontId="0" fillId="0" borderId="37" xfId="0" applyNumberFormat="1" applyBorder="1" applyAlignment="1">
      <alignment horizontal="right"/>
    </xf>
    <xf numFmtId="49" fontId="1" fillId="0" borderId="37" xfId="0" applyNumberFormat="1" applyFont="1" applyBorder="1" applyAlignment="1">
      <alignment horizontal="right"/>
    </xf>
    <xf numFmtId="49" fontId="0" fillId="0" borderId="34" xfId="0" applyNumberFormat="1" applyBorder="1" applyAlignment="1">
      <alignment horizontal="right"/>
    </xf>
    <xf numFmtId="49" fontId="0" fillId="0" borderId="36" xfId="0" applyNumberFormat="1" applyBorder="1"/>
    <xf numFmtId="49" fontId="1" fillId="0" borderId="34" xfId="0" applyNumberFormat="1" applyFont="1" applyBorder="1" applyAlignment="1">
      <alignment horizontal="right"/>
    </xf>
    <xf numFmtId="49" fontId="1" fillId="0" borderId="36" xfId="0" applyNumberFormat="1" applyFont="1" applyBorder="1"/>
    <xf numFmtId="49" fontId="0" fillId="0" borderId="47" xfId="0" applyNumberFormat="1" applyBorder="1" applyAlignment="1">
      <alignment horizontal="right"/>
    </xf>
    <xf numFmtId="49" fontId="0" fillId="0" borderId="51" xfId="0" applyNumberFormat="1" applyBorder="1" applyAlignment="1">
      <alignment horizontal="right"/>
    </xf>
    <xf numFmtId="49" fontId="0" fillId="0" borderId="52" xfId="0" applyNumberFormat="1" applyBorder="1" applyAlignment="1">
      <alignment horizontal="right"/>
    </xf>
    <xf numFmtId="49" fontId="0" fillId="0" borderId="24" xfId="0" applyNumberFormat="1" applyBorder="1" applyAlignment="1">
      <alignment horizontal="right"/>
    </xf>
    <xf numFmtId="3" fontId="0" fillId="4" borderId="5" xfId="0" applyNumberFormat="1" applyFill="1" applyBorder="1"/>
    <xf numFmtId="0" fontId="0" fillId="0" borderId="0" xfId="0" quotePrefix="1" applyFill="1"/>
    <xf numFmtId="0" fontId="0" fillId="0" borderId="0" xfId="0" applyFill="1"/>
    <xf numFmtId="37" fontId="5" fillId="0" borderId="5" xfId="0" applyNumberFormat="1" applyFont="1" applyBorder="1" applyProtection="1"/>
    <xf numFmtId="165" fontId="5" fillId="0" borderId="5" xfId="0" applyNumberFormat="1" applyFont="1" applyBorder="1" applyProtection="1"/>
    <xf numFmtId="37" fontId="5" fillId="0" borderId="2" xfId="0" applyNumberFormat="1" applyFont="1" applyBorder="1" applyProtection="1"/>
    <xf numFmtId="37" fontId="5" fillId="0" borderId="47" xfId="0" applyNumberFormat="1" applyFont="1" applyBorder="1" applyProtection="1"/>
    <xf numFmtId="0" fontId="5" fillId="7" borderId="4" xfId="0" applyFont="1" applyFill="1" applyBorder="1"/>
    <xf numFmtId="0" fontId="5" fillId="7" borderId="5" xfId="0" applyFont="1" applyFill="1" applyBorder="1"/>
    <xf numFmtId="0" fontId="5" fillId="7" borderId="2" xfId="0" applyFont="1" applyFill="1" applyBorder="1"/>
    <xf numFmtId="0" fontId="5" fillId="7" borderId="47" xfId="0" applyFont="1" applyFill="1" applyBorder="1"/>
    <xf numFmtId="37" fontId="5" fillId="0" borderId="5" xfId="0" quotePrefix="1" applyNumberFormat="1" applyFont="1" applyBorder="1" applyProtection="1"/>
    <xf numFmtId="39" fontId="5" fillId="0" borderId="5" xfId="0" applyNumberFormat="1" applyFont="1" applyBorder="1" applyProtection="1"/>
    <xf numFmtId="37" fontId="5" fillId="0" borderId="38" xfId="0" applyNumberFormat="1" applyFont="1" applyBorder="1" applyProtection="1"/>
    <xf numFmtId="0" fontId="5" fillId="7" borderId="38" xfId="0" applyFont="1" applyFill="1" applyBorder="1"/>
    <xf numFmtId="37" fontId="1" fillId="0" borderId="5" xfId="0" applyNumberFormat="1" applyFont="1" applyBorder="1" applyProtection="1"/>
    <xf numFmtId="10" fontId="1" fillId="0" borderId="5" xfId="0" applyNumberFormat="1" applyFont="1" applyBorder="1" applyProtection="1"/>
    <xf numFmtId="39" fontId="1" fillId="0" borderId="5" xfId="0" applyNumberFormat="1" applyFont="1" applyBorder="1" applyProtection="1"/>
    <xf numFmtId="37" fontId="1" fillId="0" borderId="53" xfId="0" applyNumberFormat="1" applyFont="1" applyBorder="1" applyProtection="1"/>
    <xf numFmtId="37" fontId="1" fillId="0" borderId="54" xfId="0" applyNumberFormat="1" applyFont="1" applyBorder="1" applyProtection="1"/>
    <xf numFmtId="37" fontId="1" fillId="0" borderId="2" xfId="0" quotePrefix="1" applyNumberFormat="1" applyFont="1" applyBorder="1" applyProtection="1"/>
    <xf numFmtId="37" fontId="1" fillId="0" borderId="52" xfId="0" quotePrefix="1" applyNumberFormat="1" applyFont="1" applyBorder="1" applyProtection="1"/>
    <xf numFmtId="0" fontId="5" fillId="7" borderId="46" xfId="0" applyFont="1" applyFill="1" applyBorder="1"/>
    <xf numFmtId="37" fontId="1" fillId="0" borderId="38" xfId="0" quotePrefix="1" applyNumberFormat="1" applyFont="1" applyBorder="1" applyProtection="1"/>
    <xf numFmtId="37" fontId="1" fillId="0" borderId="21" xfId="0" applyNumberFormat="1" applyFont="1" applyBorder="1" applyProtection="1"/>
    <xf numFmtId="37" fontId="1" fillId="0" borderId="23" xfId="0" applyNumberFormat="1" applyFont="1" applyBorder="1" applyProtection="1"/>
    <xf numFmtId="37" fontId="1" fillId="0" borderId="12" xfId="0" applyNumberFormat="1" applyFont="1" applyBorder="1" applyProtection="1"/>
    <xf numFmtId="37" fontId="1" fillId="0" borderId="7" xfId="0" applyNumberFormat="1" applyFont="1" applyBorder="1" applyProtection="1"/>
    <xf numFmtId="37" fontId="1" fillId="0" borderId="36" xfId="0" applyNumberFormat="1" applyFont="1" applyBorder="1" applyProtection="1"/>
    <xf numFmtId="39" fontId="1" fillId="0" borderId="7" xfId="0" applyNumberFormat="1" applyFont="1" applyBorder="1" applyProtection="1"/>
    <xf numFmtId="39" fontId="1" fillId="0" borderId="11" xfId="0" applyNumberFormat="1" applyFont="1" applyBorder="1" applyProtection="1"/>
    <xf numFmtId="39" fontId="1" fillId="0" borderId="26" xfId="0" applyNumberFormat="1" applyFont="1" applyBorder="1" applyProtection="1"/>
    <xf numFmtId="39" fontId="1" fillId="0" borderId="8" xfId="0" applyNumberFormat="1" applyFont="1" applyBorder="1" applyProtection="1"/>
    <xf numFmtId="39" fontId="1" fillId="0" borderId="15" xfId="0" applyNumberFormat="1" applyFont="1" applyBorder="1" applyProtection="1"/>
    <xf numFmtId="39" fontId="1" fillId="0" borderId="25" xfId="0" applyNumberFormat="1" applyFont="1" applyBorder="1" applyProtection="1"/>
    <xf numFmtId="0" fontId="11" fillId="0" borderId="12" xfId="0" applyFont="1" applyBorder="1" applyAlignment="1">
      <alignment horizontal="center"/>
    </xf>
    <xf numFmtId="0" fontId="1" fillId="0" borderId="0" xfId="0" applyFont="1" applyFill="1" applyAlignment="1">
      <alignment horizontal="centerContinuous"/>
    </xf>
    <xf numFmtId="37" fontId="0" fillId="0" borderId="23" xfId="0" quotePrefix="1" applyNumberFormat="1" applyBorder="1" applyProtection="1"/>
    <xf numFmtId="37" fontId="5" fillId="0" borderId="23" xfId="0" quotePrefix="1" applyNumberFormat="1" applyFont="1" applyBorder="1" applyProtection="1"/>
    <xf numFmtId="37" fontId="0" fillId="0" borderId="30" xfId="0" quotePrefix="1" applyNumberFormat="1" applyBorder="1" applyProtection="1"/>
    <xf numFmtId="0" fontId="0" fillId="10" borderId="31" xfId="0" applyFill="1" applyBorder="1"/>
    <xf numFmtId="37" fontId="0" fillId="10" borderId="32" xfId="0" applyNumberFormat="1" applyFill="1" applyBorder="1" applyProtection="1"/>
    <xf numFmtId="37" fontId="5" fillId="0" borderId="30" xfId="0" quotePrefix="1" applyNumberFormat="1" applyFont="1" applyBorder="1" applyProtection="1"/>
    <xf numFmtId="37" fontId="0" fillId="0" borderId="19" xfId="0" quotePrefix="1" applyNumberFormat="1" applyBorder="1" applyProtection="1"/>
    <xf numFmtId="49" fontId="0" fillId="0" borderId="41" xfId="0" applyNumberFormat="1" applyBorder="1" applyAlignment="1">
      <alignment horizontal="right"/>
    </xf>
    <xf numFmtId="49" fontId="0" fillId="0" borderId="40" xfId="0" applyNumberFormat="1" applyBorder="1"/>
    <xf numFmtId="0" fontId="1" fillId="0" borderId="27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37" fontId="0" fillId="0" borderId="38" xfId="0" applyNumberFormat="1" applyBorder="1" applyProtection="1"/>
    <xf numFmtId="37" fontId="0" fillId="0" borderId="18" xfId="0" applyNumberFormat="1" applyBorder="1" applyProtection="1"/>
    <xf numFmtId="39" fontId="0" fillId="0" borderId="10" xfId="0" applyNumberFormat="1" applyBorder="1" applyProtection="1"/>
    <xf numFmtId="0" fontId="0" fillId="7" borderId="33" xfId="0" applyFill="1" applyBorder="1"/>
    <xf numFmtId="0" fontId="0" fillId="7" borderId="21" xfId="0" applyFill="1" applyBorder="1"/>
    <xf numFmtId="0" fontId="0" fillId="10" borderId="28" xfId="0" applyFill="1" applyBorder="1"/>
    <xf numFmtId="0" fontId="0" fillId="10" borderId="33" xfId="0" applyFill="1" applyBorder="1"/>
    <xf numFmtId="0" fontId="0" fillId="10" borderId="27" xfId="0" applyFill="1" applyBorder="1"/>
    <xf numFmtId="0" fontId="0" fillId="10" borderId="0" xfId="0" applyFill="1" applyBorder="1"/>
    <xf numFmtId="0" fontId="1" fillId="10" borderId="27" xfId="0" applyFont="1" applyFill="1" applyBorder="1"/>
    <xf numFmtId="0" fontId="1" fillId="10" borderId="29" xfId="0" applyFont="1" applyFill="1" applyBorder="1"/>
    <xf numFmtId="0" fontId="0" fillId="10" borderId="21" xfId="0" applyFill="1" applyBorder="1"/>
    <xf numFmtId="0" fontId="1" fillId="0" borderId="23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49" fontId="0" fillId="0" borderId="27" xfId="0" applyNumberFormat="1" applyBorder="1" applyAlignment="1">
      <alignment horizontal="right"/>
    </xf>
    <xf numFmtId="0" fontId="0" fillId="0" borderId="28" xfId="0" applyBorder="1" applyAlignment="1">
      <alignment horizontal="right"/>
    </xf>
    <xf numFmtId="0" fontId="5" fillId="0" borderId="28" xfId="0" applyFont="1" applyFill="1" applyBorder="1" applyAlignment="1">
      <alignment horizontal="left"/>
    </xf>
    <xf numFmtId="39" fontId="0" fillId="0" borderId="26" xfId="0" quotePrefix="1" applyNumberFormat="1" applyBorder="1" applyProtection="1"/>
    <xf numFmtId="39" fontId="0" fillId="0" borderId="14" xfId="0" quotePrefix="1" applyNumberFormat="1" applyBorder="1" applyProtection="1"/>
    <xf numFmtId="39" fontId="0" fillId="0" borderId="45" xfId="0" quotePrefix="1" applyNumberFormat="1" applyBorder="1" applyProtection="1"/>
    <xf numFmtId="3" fontId="0" fillId="0" borderId="33" xfId="0" applyNumberFormat="1" applyBorder="1"/>
    <xf numFmtId="3" fontId="0" fillId="0" borderId="24" xfId="0" applyNumberFormat="1" applyBorder="1"/>
    <xf numFmtId="3" fontId="0" fillId="0" borderId="28" xfId="0" applyNumberFormat="1" applyBorder="1"/>
    <xf numFmtId="3" fontId="0" fillId="0" borderId="26" xfId="0" quotePrefix="1" applyNumberFormat="1" applyBorder="1" applyProtection="1"/>
    <xf numFmtId="3" fontId="0" fillId="0" borderId="14" xfId="0" quotePrefix="1" applyNumberFormat="1" applyBorder="1" applyProtection="1"/>
    <xf numFmtId="3" fontId="0" fillId="0" borderId="45" xfId="0" quotePrefix="1" applyNumberFormat="1" applyBorder="1" applyProtection="1"/>
    <xf numFmtId="3" fontId="0" fillId="0" borderId="30" xfId="0" applyNumberFormat="1" applyBorder="1"/>
    <xf numFmtId="3" fontId="0" fillId="0" borderId="27" xfId="0" applyNumberFormat="1" applyBorder="1"/>
    <xf numFmtId="3" fontId="0" fillId="0" borderId="25" xfId="0" applyNumberFormat="1" applyBorder="1"/>
    <xf numFmtId="3" fontId="0" fillId="0" borderId="23" xfId="0" applyNumberFormat="1" applyBorder="1"/>
    <xf numFmtId="49" fontId="0" fillId="0" borderId="45" xfId="0" applyNumberFormat="1" applyBorder="1" applyAlignment="1">
      <alignment horizontal="right"/>
    </xf>
    <xf numFmtId="0" fontId="11" fillId="0" borderId="23" xfId="0" applyFont="1" applyBorder="1" applyAlignment="1">
      <alignment horizontal="center"/>
    </xf>
    <xf numFmtId="49" fontId="0" fillId="0" borderId="36" xfId="0" applyNumberFormat="1" applyBorder="1" applyAlignment="1">
      <alignment horizontal="right"/>
    </xf>
    <xf numFmtId="37" fontId="0" fillId="0" borderId="44" xfId="0" applyNumberFormat="1" applyBorder="1" applyProtection="1"/>
    <xf numFmtId="0" fontId="0" fillId="7" borderId="18" xfId="0" applyFill="1" applyBorder="1"/>
    <xf numFmtId="49" fontId="0" fillId="0" borderId="38" xfId="0" applyNumberFormat="1" applyBorder="1" applyAlignment="1">
      <alignment horizontal="right"/>
    </xf>
    <xf numFmtId="49" fontId="1" fillId="0" borderId="38" xfId="0" applyNumberFormat="1" applyFont="1" applyBorder="1" applyAlignment="1">
      <alignment horizontal="right"/>
    </xf>
    <xf numFmtId="0" fontId="1" fillId="0" borderId="30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41" xfId="0" applyFont="1" applyBorder="1" applyAlignment="1">
      <alignment horizontal="center"/>
    </xf>
    <xf numFmtId="37" fontId="17" fillId="4" borderId="5" xfId="0" applyNumberFormat="1" applyFont="1" applyFill="1" applyBorder="1" applyProtection="1"/>
    <xf numFmtId="0" fontId="1" fillId="11" borderId="2" xfId="0" applyFont="1" applyFill="1" applyBorder="1" applyAlignment="1">
      <alignment horizontal="centerContinuous"/>
    </xf>
    <xf numFmtId="0" fontId="0" fillId="11" borderId="3" xfId="0" applyFill="1" applyBorder="1" applyAlignment="1">
      <alignment horizontal="centerContinuous"/>
    </xf>
    <xf numFmtId="0" fontId="0" fillId="11" borderId="4" xfId="0" applyFill="1" applyBorder="1" applyAlignment="1">
      <alignment horizontal="centerContinuous"/>
    </xf>
    <xf numFmtId="0" fontId="1" fillId="12" borderId="38" xfId="0" applyFon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49" fontId="2" fillId="13" borderId="5" xfId="0" applyNumberFormat="1" applyFont="1" applyFill="1" applyBorder="1" applyProtection="1">
      <protection locked="0"/>
    </xf>
    <xf numFmtId="49" fontId="2" fillId="14" borderId="5" xfId="0" applyNumberFormat="1" applyFont="1" applyFill="1" applyBorder="1" applyProtection="1">
      <protection locked="0"/>
    </xf>
    <xf numFmtId="49" fontId="18" fillId="8" borderId="5" xfId="1" applyNumberFormat="1" applyFill="1" applyBorder="1" applyAlignment="1" applyProtection="1">
      <protection locked="0"/>
    </xf>
    <xf numFmtId="0" fontId="0" fillId="15" borderId="0" xfId="0" applyFill="1"/>
    <xf numFmtId="49" fontId="2" fillId="13" borderId="5" xfId="0" applyNumberFormat="1" applyFont="1" applyFill="1" applyBorder="1" applyProtection="1"/>
    <xf numFmtId="0" fontId="0" fillId="0" borderId="55" xfId="0" applyBorder="1"/>
    <xf numFmtId="0" fontId="18" fillId="0" borderId="0" xfId="1" applyAlignment="1" applyProtection="1"/>
    <xf numFmtId="0" fontId="0" fillId="0" borderId="0" xfId="0" quotePrefix="1"/>
    <xf numFmtId="0" fontId="0" fillId="16" borderId="0" xfId="0" applyFont="1" applyFill="1"/>
  </cellXfs>
  <cellStyles count="2">
    <cellStyle name="Hyperlink" xfId="1" builtinId="8"/>
    <cellStyle name="Normal" xfId="0" builtinId="0"/>
  </cellStyles>
  <dxfs count="5"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hfs.illinois.gov/medicalproviders/costreports.html" TargetMode="External"/><Relationship Id="rId2" Type="http://schemas.openxmlformats.org/officeDocument/2006/relationships/hyperlink" Target="mailto:hfs.healthfinance@illinois.gov" TargetMode="External"/><Relationship Id="rId1" Type="http://schemas.openxmlformats.org/officeDocument/2006/relationships/hyperlink" Target="https://hfs.illinois.gov/medicalproviders/costreports.html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E420"/>
  <sheetViews>
    <sheetView showZeros="0" tabSelected="1" topLeftCell="A69" zoomScaleNormal="100" workbookViewId="0">
      <pane xSplit="4" ySplit="1" topLeftCell="E70" activePane="bottomRight" state="frozen"/>
      <selection pane="bottomRight" activeCell="H73" sqref="H73"/>
      <selection pane="bottomLeft" activeCell="A70" sqref="A70"/>
      <selection pane="topRight" activeCell="E69" sqref="E69"/>
    </sheetView>
  </sheetViews>
  <sheetFormatPr defaultColWidth="8.1640625" defaultRowHeight="10.15"/>
  <cols>
    <col min="1" max="1" width="4.83203125" customWidth="1"/>
    <col min="2" max="2" width="11" customWidth="1"/>
    <col min="3" max="3" width="20.1640625" customWidth="1"/>
    <col min="4" max="4" width="2.33203125" customWidth="1"/>
    <col min="5" max="5" width="18.83203125" customWidth="1"/>
    <col min="6" max="7" width="11.83203125" customWidth="1"/>
    <col min="8" max="10" width="10.83203125" customWidth="1"/>
    <col min="11" max="11" width="11.83203125" customWidth="1"/>
    <col min="12" max="18" width="10.83203125" customWidth="1"/>
    <col min="19" max="28" width="9.83203125" customWidth="1"/>
    <col min="29" max="29" width="5.83203125" customWidth="1"/>
    <col min="30" max="30" width="2.83203125" customWidth="1"/>
    <col min="31" max="32" width="8.83203125" customWidth="1"/>
    <col min="33" max="33" width="4.5" customWidth="1"/>
    <col min="34" max="34" width="5.83203125" customWidth="1"/>
    <col min="35" max="35" width="2.83203125" customWidth="1"/>
    <col min="36" max="36" width="5.83203125" customWidth="1"/>
    <col min="37" max="37" width="3.83203125" customWidth="1"/>
    <col min="38" max="38" width="10.33203125" customWidth="1"/>
    <col min="39" max="39" width="3.83203125" customWidth="1"/>
    <col min="40" max="40" width="5.83203125" customWidth="1"/>
    <col min="41" max="41" width="2.83203125" customWidth="1"/>
    <col min="42" max="42" width="8.83203125" customWidth="1"/>
    <col min="43" max="43" width="5.83203125" customWidth="1"/>
    <col min="44" max="44" width="2.83203125" customWidth="1"/>
    <col min="45" max="45" width="5.83203125" customWidth="1"/>
    <col min="46" max="46" width="2.83203125" customWidth="1"/>
    <col min="47" max="47" width="6.83203125" customWidth="1"/>
    <col min="48" max="48" width="14.83203125" customWidth="1"/>
    <col min="49" max="49" width="4.83203125" customWidth="1"/>
    <col min="50" max="50" width="31.83203125" customWidth="1"/>
    <col min="51" max="58" width="10.5" customWidth="1"/>
    <col min="59" max="59" width="5.83203125" customWidth="1"/>
    <col min="60" max="60" width="30.6640625" customWidth="1"/>
    <col min="61" max="67" width="11.83203125" customWidth="1"/>
    <col min="68" max="68" width="5.83203125" customWidth="1"/>
    <col min="69" max="69" width="37.83203125" customWidth="1"/>
    <col min="70" max="70" width="15.83203125" customWidth="1"/>
    <col min="71" max="71" width="14.83203125" customWidth="1"/>
    <col min="72" max="72" width="15.83203125" customWidth="1"/>
    <col min="73" max="73" width="14.83203125" customWidth="1"/>
    <col min="74" max="74" width="15.83203125" customWidth="1"/>
    <col min="75" max="75" width="5.83203125" customWidth="1"/>
    <col min="76" max="76" width="27.83203125" customWidth="1"/>
    <col min="77" max="77" width="9.83203125" customWidth="1"/>
    <col min="78" max="79" width="11.33203125" customWidth="1"/>
    <col min="80" max="80" width="9.83203125" customWidth="1"/>
    <col min="81" max="84" width="11.33203125" customWidth="1"/>
    <col min="85" max="85" width="5.83203125" customWidth="1"/>
    <col min="86" max="86" width="31.83203125" customWidth="1"/>
    <col min="87" max="93" width="11.83203125" customWidth="1"/>
    <col min="94" max="94" width="5.83203125" customWidth="1"/>
    <col min="95" max="95" width="31.83203125" customWidth="1"/>
    <col min="96" max="102" width="11.83203125" customWidth="1"/>
    <col min="103" max="103" width="4.83203125" customWidth="1"/>
    <col min="104" max="104" width="3.83203125" customWidth="1"/>
    <col min="105" max="105" width="57.5" customWidth="1"/>
    <col min="106" max="106" width="8.83203125" customWidth="1"/>
    <col min="107" max="107" width="18.83203125" customWidth="1"/>
    <col min="108" max="108" width="6.83203125" customWidth="1"/>
    <col min="109" max="109" width="18.83203125" customWidth="1"/>
    <col min="110" max="110" width="4.83203125" customWidth="1"/>
    <col min="111" max="111" width="7.83203125" customWidth="1"/>
    <col min="112" max="112" width="40.83203125" customWidth="1"/>
    <col min="113" max="113" width="7.83203125" customWidth="1"/>
    <col min="114" max="114" width="18.83203125" customWidth="1"/>
    <col min="115" max="115" width="20.1640625" customWidth="1"/>
    <col min="116" max="116" width="20.33203125" customWidth="1"/>
    <col min="117" max="117" width="4.83203125" customWidth="1"/>
    <col min="118" max="118" width="6.83203125" customWidth="1"/>
    <col min="119" max="119" width="12.83203125" customWidth="1"/>
    <col min="120" max="120" width="7.83203125" customWidth="1"/>
    <col min="121" max="121" width="10.83203125" customWidth="1"/>
    <col min="122" max="122" width="7.83203125" customWidth="1"/>
    <col min="123" max="123" width="11.33203125" customWidth="1"/>
    <col min="124" max="124" width="8" customWidth="1"/>
    <col min="125" max="125" width="11.33203125" customWidth="1"/>
    <col min="126" max="126" width="7.83203125" customWidth="1"/>
    <col min="127" max="127" width="11.33203125" customWidth="1"/>
    <col min="128" max="128" width="7.83203125" customWidth="1"/>
    <col min="129" max="129" width="11.33203125" customWidth="1"/>
    <col min="130" max="130" width="3.83203125" customWidth="1"/>
    <col min="131" max="131" width="4.83203125" customWidth="1"/>
    <col min="132" max="132" width="51.83203125" customWidth="1"/>
    <col min="133" max="136" width="14.83203125" customWidth="1"/>
    <col min="137" max="137" width="5.83203125" customWidth="1"/>
    <col min="138" max="138" width="29.83203125" customWidth="1"/>
    <col min="139" max="145" width="11.83203125" customWidth="1"/>
    <col min="146" max="146" width="5.83203125" customWidth="1"/>
    <col min="147" max="147" width="29.83203125" customWidth="1"/>
    <col min="148" max="154" width="11.83203125" customWidth="1"/>
    <col min="155" max="155" width="45.83203125" customWidth="1"/>
    <col min="156" max="156" width="4.83203125" customWidth="1"/>
    <col min="157" max="157" width="19.83203125" customWidth="1"/>
    <col min="158" max="158" width="4.83203125" customWidth="1"/>
    <col min="159" max="159" width="19.83203125" customWidth="1"/>
    <col min="160" max="160" width="4.83203125" customWidth="1"/>
    <col min="161" max="161" width="19.83203125" customWidth="1"/>
  </cols>
  <sheetData>
    <row r="1" spans="29:161" ht="15" customHeight="1">
      <c r="AC1" s="46" t="s">
        <v>0</v>
      </c>
      <c r="AL1" s="47"/>
      <c r="AV1" s="48" t="s">
        <v>1</v>
      </c>
      <c r="AW1" s="49" t="s">
        <v>2</v>
      </c>
      <c r="BF1" s="48" t="s">
        <v>3</v>
      </c>
      <c r="BG1" s="49" t="s">
        <v>4</v>
      </c>
      <c r="BO1" s="48" t="s">
        <v>5</v>
      </c>
      <c r="BP1" s="49" t="s">
        <v>6</v>
      </c>
      <c r="BV1" s="48" t="s">
        <v>7</v>
      </c>
      <c r="CF1" s="48" t="s">
        <v>8</v>
      </c>
      <c r="CG1" s="49" t="s">
        <v>9</v>
      </c>
      <c r="CH1" s="50"/>
      <c r="CI1" s="50"/>
      <c r="CJ1" s="50"/>
      <c r="CK1" s="50"/>
      <c r="CL1" s="50"/>
      <c r="CM1" s="50"/>
      <c r="CN1" s="50"/>
      <c r="CO1" s="48" t="s">
        <v>10</v>
      </c>
      <c r="CP1" s="49" t="s">
        <v>9</v>
      </c>
      <c r="CQ1" s="50"/>
      <c r="CR1" s="50"/>
      <c r="CS1" s="50"/>
      <c r="CT1" s="50"/>
      <c r="CU1" s="50"/>
      <c r="CV1" s="50"/>
      <c r="CW1" s="50"/>
      <c r="CX1" s="48" t="s">
        <v>11</v>
      </c>
      <c r="CY1" s="49" t="s">
        <v>0</v>
      </c>
      <c r="DE1" s="48" t="s">
        <v>12</v>
      </c>
      <c r="DF1" s="49" t="s">
        <v>13</v>
      </c>
      <c r="DL1" s="48" t="s">
        <v>14</v>
      </c>
      <c r="DM1" s="49" t="s">
        <v>15</v>
      </c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48" t="s">
        <v>16</v>
      </c>
      <c r="DZ1" s="49" t="s">
        <v>0</v>
      </c>
      <c r="EE1" s="50" t="s">
        <v>17</v>
      </c>
      <c r="EG1" s="49" t="s">
        <v>18</v>
      </c>
      <c r="EI1" s="50"/>
      <c r="EJ1" s="50"/>
      <c r="EK1" s="50"/>
      <c r="EL1" s="50"/>
      <c r="EM1" s="50"/>
      <c r="EN1" s="50"/>
      <c r="EO1" s="48" t="s">
        <v>19</v>
      </c>
      <c r="EP1" s="49" t="s">
        <v>18</v>
      </c>
      <c r="ER1" s="50"/>
      <c r="ES1" s="50"/>
      <c r="ET1" s="50"/>
      <c r="EU1" s="50"/>
      <c r="EV1" s="50"/>
      <c r="EW1" s="50"/>
      <c r="EX1" s="48" t="s">
        <v>20</v>
      </c>
      <c r="EY1" s="49" t="s">
        <v>0</v>
      </c>
    </row>
    <row r="2" spans="29:161" ht="11.1" customHeight="1">
      <c r="AC2" s="51" t="s">
        <v>21</v>
      </c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1"/>
      <c r="AQ2" s="51" t="s">
        <v>22</v>
      </c>
      <c r="AR2" s="52"/>
      <c r="AS2" s="52"/>
      <c r="AT2" s="52"/>
      <c r="AU2" s="52"/>
      <c r="AV2" s="52"/>
      <c r="AW2" s="53" t="str">
        <f>IF(ISERR(REPT(E99,1)),0,REPT(E99,1))</f>
        <v/>
      </c>
      <c r="BG2" s="53" t="str">
        <f>IF(ISERR(REPT(E99,1)),0,REPT(E99,1))</f>
        <v/>
      </c>
      <c r="BP2" s="299" t="str">
        <f>IF(ISERR(REPT(E99,1)),0,REPT(E99,1))</f>
        <v/>
      </c>
      <c r="BW2" s="49" t="s">
        <v>0</v>
      </c>
      <c r="BX2" s="50"/>
      <c r="BY2" s="50"/>
      <c r="BZ2" s="50"/>
      <c r="CA2" s="50"/>
      <c r="CB2" s="50"/>
      <c r="CC2" s="50"/>
      <c r="CD2" s="50"/>
      <c r="CE2" s="50"/>
      <c r="CF2" s="50"/>
      <c r="CG2" s="388" t="str">
        <f>IF(ISERR(REPT(E99,1)),0,REPT(E99,1))</f>
        <v/>
      </c>
      <c r="CH2" s="50"/>
      <c r="CI2" s="50"/>
      <c r="CJ2" s="50"/>
      <c r="CK2" s="50"/>
      <c r="CL2" s="50"/>
      <c r="CM2" s="50"/>
      <c r="CN2" s="50"/>
      <c r="CO2" s="50"/>
      <c r="CP2" s="388" t="str">
        <f>IF(ISERR(REPT(E99,1)),0,REPT(E99,1))</f>
        <v/>
      </c>
      <c r="CQ2" s="50"/>
      <c r="CR2" s="50"/>
      <c r="CS2" s="50"/>
      <c r="CT2" s="50"/>
      <c r="CU2" s="50"/>
      <c r="CV2" s="50"/>
      <c r="CW2" s="50"/>
      <c r="CX2" s="50"/>
      <c r="CY2" s="49" t="s">
        <v>23</v>
      </c>
      <c r="DF2" s="299" t="str">
        <f>IF(ISERR(REPT(E99,1)),0,REPT(E99,1))</f>
        <v/>
      </c>
      <c r="DM2" s="53" t="str">
        <f>IF(ISERR(REPT(E99,1)),0,REPT(E99,1))</f>
        <v/>
      </c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49" t="s">
        <v>24</v>
      </c>
      <c r="EG2" s="388" t="str">
        <f>IF(ISERR(REPT(E99,1)),0,REPT(E99,1))</f>
        <v/>
      </c>
      <c r="EH2" s="50"/>
      <c r="EI2" s="50"/>
      <c r="EJ2" s="50"/>
      <c r="EK2" s="50"/>
      <c r="EL2" s="50"/>
      <c r="EM2" s="50"/>
      <c r="EN2" s="50"/>
      <c r="EO2" s="50"/>
      <c r="EP2" s="388" t="str">
        <f>IF(ISERR(REPT(E99,1)),0,REPT(E99,1))</f>
        <v/>
      </c>
      <c r="EQ2" s="50"/>
      <c r="ER2" s="50"/>
      <c r="ES2" s="50"/>
      <c r="ET2" s="50"/>
      <c r="EU2" s="50"/>
      <c r="EV2" s="50"/>
      <c r="EW2" s="50"/>
      <c r="EX2" s="50"/>
      <c r="EY2" s="49" t="s">
        <v>25</v>
      </c>
    </row>
    <row r="3" spans="29:161" ht="11.1" customHeight="1">
      <c r="AW3" s="54" t="s">
        <v>26</v>
      </c>
      <c r="AX3" s="55"/>
      <c r="AY3" s="55"/>
      <c r="AZ3" s="55"/>
      <c r="BA3" s="56"/>
      <c r="BB3" s="54" t="s">
        <v>27</v>
      </c>
      <c r="BC3" s="55"/>
      <c r="BD3" s="55"/>
      <c r="BE3" s="55"/>
      <c r="BF3" s="176"/>
      <c r="BG3" s="287" t="s">
        <v>26</v>
      </c>
      <c r="BH3" s="55"/>
      <c r="BI3" s="55"/>
      <c r="BJ3" s="55"/>
      <c r="BK3" s="202" t="s">
        <v>27</v>
      </c>
      <c r="BL3" s="241"/>
      <c r="BM3" s="219"/>
      <c r="BN3" s="241"/>
      <c r="BO3" s="203"/>
      <c r="BP3" s="202" t="s">
        <v>26</v>
      </c>
      <c r="BQ3" s="241"/>
      <c r="BR3" s="203"/>
      <c r="BS3" s="202" t="s">
        <v>27</v>
      </c>
      <c r="BT3" s="241"/>
      <c r="BU3" s="219"/>
      <c r="BV3" s="213"/>
      <c r="BW3" s="49" t="s">
        <v>28</v>
      </c>
      <c r="BX3" s="50"/>
      <c r="BY3" s="50"/>
      <c r="BZ3" s="50"/>
      <c r="CA3" s="50"/>
      <c r="CB3" s="50"/>
      <c r="CC3" s="50"/>
      <c r="CD3" s="50"/>
      <c r="CE3" s="50"/>
      <c r="CF3" s="50"/>
      <c r="CG3" s="202" t="s">
        <v>26</v>
      </c>
      <c r="CH3" s="241"/>
      <c r="CI3" s="241"/>
      <c r="CJ3" s="203"/>
      <c r="CK3" s="202" t="s">
        <v>27</v>
      </c>
      <c r="CL3" s="241"/>
      <c r="CM3" s="241"/>
      <c r="CN3" s="219"/>
      <c r="CO3" s="203"/>
      <c r="CP3" s="202" t="s">
        <v>26</v>
      </c>
      <c r="CQ3" s="241"/>
      <c r="CR3" s="241"/>
      <c r="CS3" s="203"/>
      <c r="CT3" s="202" t="s">
        <v>27</v>
      </c>
      <c r="CU3" s="241"/>
      <c r="CV3" s="241"/>
      <c r="CW3" s="219"/>
      <c r="CX3" s="203"/>
      <c r="CY3" s="299" t="str">
        <f>IF(ISERR(REPT(E99,1)),0,REPT(E99,1))</f>
        <v/>
      </c>
      <c r="DF3" s="202" t="s">
        <v>26</v>
      </c>
      <c r="DG3" s="241"/>
      <c r="DH3" s="203"/>
      <c r="DI3" s="55" t="s">
        <v>27</v>
      </c>
      <c r="DJ3" s="57"/>
      <c r="DK3" s="55"/>
      <c r="DL3" s="56"/>
      <c r="DM3" s="54" t="s">
        <v>26</v>
      </c>
      <c r="DN3" s="55"/>
      <c r="DO3" s="55"/>
      <c r="DP3" s="55"/>
      <c r="DQ3" s="55"/>
      <c r="DR3" s="55"/>
      <c r="DS3" s="202" t="s">
        <v>27</v>
      </c>
      <c r="DT3" s="241"/>
      <c r="DU3" s="241"/>
      <c r="DV3" s="241"/>
      <c r="DW3" s="241"/>
      <c r="DX3" s="241"/>
      <c r="DY3" s="203"/>
      <c r="DZ3" s="299" t="str">
        <f>IF(ISERR(REPT(E99,1)),0,REPT(E99,1))</f>
        <v/>
      </c>
      <c r="EG3" s="202" t="s">
        <v>26</v>
      </c>
      <c r="EH3" s="241"/>
      <c r="EI3" s="241"/>
      <c r="EJ3" s="203"/>
      <c r="EK3" s="202" t="s">
        <v>27</v>
      </c>
      <c r="EL3" s="241"/>
      <c r="EM3" s="241"/>
      <c r="EN3" s="219"/>
      <c r="EO3" s="203"/>
      <c r="EP3" s="202" t="s">
        <v>26</v>
      </c>
      <c r="EQ3" s="241"/>
      <c r="ER3" s="241"/>
      <c r="ES3" s="203"/>
      <c r="ET3" s="202" t="s">
        <v>27</v>
      </c>
      <c r="EU3" s="241"/>
      <c r="EV3" s="241"/>
      <c r="EW3" s="219"/>
      <c r="EX3" s="203"/>
      <c r="EY3" s="299" t="str">
        <f>IF(ISERR(REPT(E99,1)),0,REPT(E99,1))</f>
        <v/>
      </c>
    </row>
    <row r="4" spans="29:161" ht="11.1" customHeight="1">
      <c r="AC4" s="49" t="s">
        <v>29</v>
      </c>
      <c r="AG4" s="51"/>
      <c r="AH4" s="59" t="str">
        <f>IF(ISERR(REPT(E99,1)),0,REPT(E99,1))</f>
        <v/>
      </c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60"/>
      <c r="AX4" s="51"/>
      <c r="AY4" s="51" t="str">
        <f>IF(ISERR(REPT(E90,1)),0,REPT(E90,1))</f>
        <v/>
      </c>
      <c r="AZ4" s="51"/>
      <c r="BA4" s="61"/>
      <c r="BB4" s="60"/>
      <c r="BC4" s="51"/>
      <c r="BD4" s="51"/>
      <c r="BE4" s="51" t="str">
        <f>IF(ISERR(REPT(E91,1)),0,REPT(E91,1))</f>
        <v/>
      </c>
      <c r="BF4" s="177"/>
      <c r="BG4" s="266"/>
      <c r="BH4" s="51"/>
      <c r="BI4" s="51" t="str">
        <f>IF(ISERR(REPT(E90,1)),0,REPT(E90,1))</f>
        <v/>
      </c>
      <c r="BJ4" s="51"/>
      <c r="BK4" s="204"/>
      <c r="BL4" s="228"/>
      <c r="BM4" s="249" t="str">
        <f>IF(ISERR(REPT(E91,1)),0,REPT(E91,1))</f>
        <v/>
      </c>
      <c r="BN4" s="183"/>
      <c r="BO4" s="250"/>
      <c r="BP4" s="204"/>
      <c r="BQ4" s="228" t="str">
        <f>IF(ISERR(REPT(E90,1)),0,REPT(E90,1))</f>
        <v/>
      </c>
      <c r="BR4" s="205"/>
      <c r="BS4" s="204"/>
      <c r="BT4" s="228"/>
      <c r="BU4" s="228" t="str">
        <f>IF(ISERR(REPT(E91,1)),0,REPT(E91,1))</f>
        <v/>
      </c>
      <c r="BV4" s="186"/>
      <c r="BW4" s="299" t="str">
        <f>IF(ISERR(REPT(E99,1)),0,REPT(E99,1))</f>
        <v/>
      </c>
      <c r="BX4" s="50"/>
      <c r="BY4" s="50"/>
      <c r="BZ4" s="50"/>
      <c r="CA4" s="50"/>
      <c r="CB4" s="50"/>
      <c r="CC4" s="50"/>
      <c r="CD4" s="50"/>
      <c r="CE4" s="50"/>
      <c r="CF4" s="50"/>
      <c r="CG4" s="204"/>
      <c r="CH4" s="228"/>
      <c r="CI4" s="249" t="str">
        <f>IF(ISERR(REPT(E90,1)),0,REPT(E90,1))</f>
        <v/>
      </c>
      <c r="CJ4" s="205"/>
      <c r="CK4" s="204"/>
      <c r="CL4" s="228"/>
      <c r="CM4" s="228"/>
      <c r="CN4" s="249" t="str">
        <f>IF(ISERR(REPT(E91,1)),0,REPT(E91,1))</f>
        <v/>
      </c>
      <c r="CO4" s="205"/>
      <c r="CP4" s="204"/>
      <c r="CQ4" s="228"/>
      <c r="CR4" s="249" t="str">
        <f>IF(ISERR(REPT(E90,1)),0,REPT(E90,1))</f>
        <v/>
      </c>
      <c r="CS4" s="205"/>
      <c r="CT4" s="204"/>
      <c r="CU4" s="228"/>
      <c r="CV4" s="228"/>
      <c r="CW4" s="249" t="str">
        <f>IF(ISERR(REPT(E91,1)),0,REPT(E91,1))</f>
        <v/>
      </c>
      <c r="CX4" s="205"/>
      <c r="CY4" s="202" t="s">
        <v>26</v>
      </c>
      <c r="CZ4" s="241"/>
      <c r="DA4" s="203"/>
      <c r="DB4" s="202" t="s">
        <v>27</v>
      </c>
      <c r="DC4" s="241"/>
      <c r="DD4" s="241"/>
      <c r="DE4" s="203"/>
      <c r="DF4" s="204"/>
      <c r="DG4" s="228"/>
      <c r="DH4" s="205" t="str">
        <f>IF(ISERR(REPT(E90,1)),0,REPT(E90,1))</f>
        <v/>
      </c>
      <c r="DI4" s="51"/>
      <c r="DJ4" s="52"/>
      <c r="DK4" s="51" t="str">
        <f>IF(ISERR(REPT(E91,1)),0,REPT(E91,1))</f>
        <v/>
      </c>
      <c r="DL4" s="61"/>
      <c r="DM4" s="60"/>
      <c r="DN4" s="51"/>
      <c r="DO4" s="51"/>
      <c r="DQ4" s="51" t="str">
        <f>IF(ISERR(REPT(E90,1)),0,REPT(E90,1))</f>
        <v/>
      </c>
      <c r="DR4" s="51"/>
      <c r="DS4" s="204"/>
      <c r="DT4" s="228"/>
      <c r="DU4" s="228"/>
      <c r="DV4" s="228" t="str">
        <f>IF(ISERR(REPT(E91,1)),0,REPT(E91,1))</f>
        <v/>
      </c>
      <c r="DW4" s="228"/>
      <c r="DX4" s="228"/>
      <c r="DY4" s="205"/>
      <c r="DZ4" s="202" t="s">
        <v>26</v>
      </c>
      <c r="EA4" s="241"/>
      <c r="EB4" s="203"/>
      <c r="EC4" s="202" t="s">
        <v>27</v>
      </c>
      <c r="ED4" s="241"/>
      <c r="EE4" s="241"/>
      <c r="EF4" s="203"/>
      <c r="EG4" s="204"/>
      <c r="EH4" s="228"/>
      <c r="EI4" s="249" t="str">
        <f>IF(ISERR(REPT(E90,1)),0,REPT(E90,1))</f>
        <v/>
      </c>
      <c r="EJ4" s="205"/>
      <c r="EK4" s="204"/>
      <c r="EL4" s="228"/>
      <c r="EM4" s="228"/>
      <c r="EN4" s="249" t="str">
        <f>IF(ISERR(REPT(E91,1)),0,REPT(E91,1))</f>
        <v/>
      </c>
      <c r="EO4" s="205"/>
      <c r="EP4" s="204"/>
      <c r="EQ4" s="228"/>
      <c r="ER4" s="249" t="str">
        <f>IF(ISERR(REPT(E90,1)),0,REPT(E90,1))</f>
        <v/>
      </c>
      <c r="ES4" s="205"/>
      <c r="ET4" s="204"/>
      <c r="EU4" s="228"/>
      <c r="EV4" s="228"/>
      <c r="EW4" s="249" t="str">
        <f>IF(ISERR(REPT(E91,1)),0,REPT(E91,1))</f>
        <v/>
      </c>
      <c r="EX4" s="205"/>
      <c r="EY4" s="202" t="s">
        <v>26</v>
      </c>
      <c r="EZ4" s="203"/>
      <c r="FA4" s="55" t="s">
        <v>27</v>
      </c>
      <c r="FB4" s="55"/>
      <c r="FC4" s="55"/>
      <c r="FD4" s="55"/>
      <c r="FE4" s="56"/>
    </row>
    <row r="5" spans="29:161" ht="11.1" customHeight="1">
      <c r="AW5" s="54" t="s">
        <v>30</v>
      </c>
      <c r="AX5" s="55"/>
      <c r="AY5" s="55"/>
      <c r="AZ5" s="55"/>
      <c r="BA5" s="56"/>
      <c r="BB5" s="54" t="s">
        <v>31</v>
      </c>
      <c r="BC5" s="55"/>
      <c r="BD5" s="55"/>
      <c r="BE5" s="55"/>
      <c r="BF5" s="176"/>
      <c r="BG5" s="287" t="s">
        <v>30</v>
      </c>
      <c r="BH5" s="55"/>
      <c r="BI5" s="55"/>
      <c r="BJ5" s="55"/>
      <c r="BK5" s="202" t="s">
        <v>31</v>
      </c>
      <c r="BL5" s="241"/>
      <c r="BM5" s="219"/>
      <c r="BN5" s="241"/>
      <c r="BO5" s="203"/>
      <c r="BP5" s="202" t="s">
        <v>30</v>
      </c>
      <c r="BQ5" s="241"/>
      <c r="BR5" s="203"/>
      <c r="BS5" s="202" t="s">
        <v>31</v>
      </c>
      <c r="BT5" s="241"/>
      <c r="BU5" s="241"/>
      <c r="BV5" s="213"/>
      <c r="BW5" s="202" t="s">
        <v>26</v>
      </c>
      <c r="BX5" s="241"/>
      <c r="BY5" s="241"/>
      <c r="BZ5" s="213"/>
      <c r="CA5" s="202" t="s">
        <v>27</v>
      </c>
      <c r="CB5" s="241"/>
      <c r="CC5" s="241"/>
      <c r="CD5" s="241"/>
      <c r="CE5" s="241"/>
      <c r="CF5" s="203"/>
      <c r="CG5" s="202" t="s">
        <v>30</v>
      </c>
      <c r="CH5" s="241"/>
      <c r="CI5" s="241"/>
      <c r="CJ5" s="203"/>
      <c r="CK5" s="202" t="s">
        <v>31</v>
      </c>
      <c r="CL5" s="241"/>
      <c r="CM5" s="241"/>
      <c r="CN5" s="219"/>
      <c r="CO5" s="203"/>
      <c r="CP5" s="202" t="s">
        <v>30</v>
      </c>
      <c r="CQ5" s="241"/>
      <c r="CR5" s="241"/>
      <c r="CS5" s="203"/>
      <c r="CT5" s="202" t="s">
        <v>31</v>
      </c>
      <c r="CU5" s="241"/>
      <c r="CV5" s="241"/>
      <c r="CW5" s="219"/>
      <c r="CX5" s="203"/>
      <c r="CY5" s="204"/>
      <c r="CZ5" s="228"/>
      <c r="DA5" s="205" t="str">
        <f>IF(ISERR(REPT(E90,1)),0,REPT(E90,1))</f>
        <v/>
      </c>
      <c r="DB5" s="204"/>
      <c r="DC5" s="228"/>
      <c r="DD5" s="228" t="str">
        <f>IF(ISERR(REPT(E91,1)),0,REPT(E91,1))</f>
        <v/>
      </c>
      <c r="DE5" s="205"/>
      <c r="DF5" s="202" t="s">
        <v>30</v>
      </c>
      <c r="DG5" s="241"/>
      <c r="DH5" s="203"/>
      <c r="DI5" s="55" t="s">
        <v>31</v>
      </c>
      <c r="DJ5" s="57"/>
      <c r="DK5" s="55"/>
      <c r="DL5" s="56"/>
      <c r="DM5" s="54" t="s">
        <v>30</v>
      </c>
      <c r="DN5" s="55"/>
      <c r="DO5" s="55"/>
      <c r="DP5" s="55"/>
      <c r="DQ5" s="55"/>
      <c r="DR5" s="55"/>
      <c r="DS5" s="202" t="s">
        <v>31</v>
      </c>
      <c r="DT5" s="241"/>
      <c r="DU5" s="241"/>
      <c r="DV5" s="241"/>
      <c r="DW5" s="241"/>
      <c r="DX5" s="241"/>
      <c r="DY5" s="203"/>
      <c r="DZ5" s="204"/>
      <c r="EA5" s="228"/>
      <c r="EB5" s="205" t="str">
        <f>IF(ISERR(REPT(E90,1)),0,REPT(E90,1))</f>
        <v/>
      </c>
      <c r="EC5" s="204"/>
      <c r="ED5" s="228"/>
      <c r="EE5" s="228" t="str">
        <f>IF(ISERR(REPT(E91,1)),0,REPT(E91,1))</f>
        <v/>
      </c>
      <c r="EF5" s="205"/>
      <c r="EG5" s="202" t="s">
        <v>30</v>
      </c>
      <c r="EH5" s="241"/>
      <c r="EI5" s="241"/>
      <c r="EJ5" s="203"/>
      <c r="EK5" s="202" t="s">
        <v>31</v>
      </c>
      <c r="EL5" s="241"/>
      <c r="EM5" s="241"/>
      <c r="EN5" s="219"/>
      <c r="EO5" s="203"/>
      <c r="EP5" s="202" t="s">
        <v>30</v>
      </c>
      <c r="EQ5" s="241"/>
      <c r="ER5" s="241"/>
      <c r="ES5" s="203"/>
      <c r="ET5" s="202" t="s">
        <v>31</v>
      </c>
      <c r="EU5" s="241"/>
      <c r="EV5" s="241"/>
      <c r="EW5" s="219"/>
      <c r="EX5" s="203"/>
      <c r="EY5" s="204" t="str">
        <f>IF(ISERR(REPT(E90,1)),0,REPT(E90,1))</f>
        <v/>
      </c>
      <c r="EZ5" s="205"/>
      <c r="FA5" s="51"/>
      <c r="FB5" s="51"/>
      <c r="FC5" s="51" t="str">
        <f>IF(ISERR(REPT(E91,1)),0,REPT(E91,1))</f>
        <v/>
      </c>
      <c r="FD5" s="51" t="str">
        <f>IF(ISERR(REPT(R91,1)),0,REPT(R91,1))</f>
        <v/>
      </c>
      <c r="FE5" s="61"/>
    </row>
    <row r="6" spans="29:161" ht="11.1" customHeight="1">
      <c r="AC6" s="54" t="s">
        <v>32</v>
      </c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6"/>
      <c r="AP6" s="54" t="s">
        <v>26</v>
      </c>
      <c r="AQ6" s="55"/>
      <c r="AR6" s="55"/>
      <c r="AS6" s="55"/>
      <c r="AT6" s="55"/>
      <c r="AU6" s="55"/>
      <c r="AV6" s="56"/>
      <c r="AW6" s="60"/>
      <c r="AX6" s="51" t="str">
        <f>IF(ISERR(REPT(E137,1)),0,REPT(E137,1))</f>
        <v/>
      </c>
      <c r="AY6" s="51"/>
      <c r="AZ6" s="51"/>
      <c r="BA6" s="61"/>
      <c r="BB6" s="60" t="s">
        <v>33</v>
      </c>
      <c r="BC6" s="51" t="str">
        <f>IF(ISERR(REPT(E97,1)),0,REPT(E97,1))</f>
        <v/>
      </c>
      <c r="BD6" s="51"/>
      <c r="BE6" s="63" t="s">
        <v>34</v>
      </c>
      <c r="BF6" s="177" t="str">
        <f>IF(ISERR(REPT(E98,1)),0,REPT(E98,1))</f>
        <v/>
      </c>
      <c r="BG6" s="266"/>
      <c r="BH6" s="51" t="str">
        <f>IF(ISERR(REPT(E137,1)),0,REPT(E137,1))</f>
        <v/>
      </c>
      <c r="BI6" s="51"/>
      <c r="BJ6" s="51"/>
      <c r="BK6" s="204" t="s">
        <v>33</v>
      </c>
      <c r="BL6" s="249" t="str">
        <f>IF(ISERR(REPT(E97,1)),0,REPT(E97,1))</f>
        <v/>
      </c>
      <c r="BM6" s="183"/>
      <c r="BN6" s="251" t="s">
        <v>34</v>
      </c>
      <c r="BO6" s="250" t="str">
        <f>IF(ISERR(REPT(E98,1)),0,REPT(E98,1))</f>
        <v/>
      </c>
      <c r="BP6" s="204"/>
      <c r="BQ6" s="228" t="str">
        <f>IF(ISERR(REPT(E137,1)),0,REPT(E137,1))</f>
        <v/>
      </c>
      <c r="BR6" s="205"/>
      <c r="BS6" s="204" t="s">
        <v>33</v>
      </c>
      <c r="BT6" s="249" t="str">
        <f>IF(ISERR(REPT(E97,1)),0,REPT(E97,1))</f>
        <v/>
      </c>
      <c r="BU6" s="228" t="s">
        <v>34</v>
      </c>
      <c r="BV6" s="250" t="str">
        <f>IF(ISERR(REPT(E98,1)),0,REPT(E98,1))</f>
        <v/>
      </c>
      <c r="BW6" s="204"/>
      <c r="BX6" s="228"/>
      <c r="BY6" s="228" t="str">
        <f>IF(ISERR(REPT(E90,1)),0,REPT(E90,1))</f>
        <v/>
      </c>
      <c r="BZ6" s="186"/>
      <c r="CA6" s="204"/>
      <c r="CB6" s="228"/>
      <c r="CC6" s="228"/>
      <c r="CD6" s="228" t="str">
        <f>IF(ISERR(REPT(E91,1)),0,REPT(E91,1))</f>
        <v/>
      </c>
      <c r="CE6" s="228"/>
      <c r="CF6" s="205"/>
      <c r="CG6" s="204"/>
      <c r="CH6" s="249" t="str">
        <f>IF(ISERR(REPT(E137,1)),0,REPT(E137,1))</f>
        <v/>
      </c>
      <c r="CI6" s="228"/>
      <c r="CJ6" s="205"/>
      <c r="CK6" s="204" t="s">
        <v>33</v>
      </c>
      <c r="CL6" s="249" t="str">
        <f>IF(ISERR(REPT(E97,1)),0,REPT(E97,1))</f>
        <v/>
      </c>
      <c r="CM6" s="228"/>
      <c r="CN6" s="228" t="s">
        <v>34</v>
      </c>
      <c r="CO6" s="250" t="str">
        <f>IF(ISERR(REPT(E98,1)),0,REPT(E98,1))</f>
        <v/>
      </c>
      <c r="CP6" s="204"/>
      <c r="CQ6" s="249" t="str">
        <f>IF(ISERR(REPT(E137,1)),0,REPT(E137,1))</f>
        <v/>
      </c>
      <c r="CR6" s="228"/>
      <c r="CS6" s="205"/>
      <c r="CT6" s="204" t="s">
        <v>33</v>
      </c>
      <c r="CU6" s="249" t="str">
        <f>IF(ISERR(REPT(E97,1)),0,REPT(E97,1))</f>
        <v/>
      </c>
      <c r="CV6" s="228"/>
      <c r="CW6" s="228" t="s">
        <v>34</v>
      </c>
      <c r="CX6" s="250" t="str">
        <f>IF(ISERR(REPT(E98,1)),0,REPT(E98,1))</f>
        <v/>
      </c>
      <c r="CY6" s="202" t="s">
        <v>30</v>
      </c>
      <c r="CZ6" s="241"/>
      <c r="DA6" s="203"/>
      <c r="DB6" s="202" t="s">
        <v>31</v>
      </c>
      <c r="DC6" s="241"/>
      <c r="DD6" s="241"/>
      <c r="DE6" s="203"/>
      <c r="DF6" s="204"/>
      <c r="DG6" s="228"/>
      <c r="DH6" s="205" t="str">
        <f>IF(ISERR(REPT(E137,1)),0,REPT(E137,1))</f>
        <v/>
      </c>
      <c r="DI6" s="51" t="s">
        <v>33</v>
      </c>
      <c r="DJ6" s="51" t="str">
        <f>IF(ISERR(REPT(E97,1)),0,REPT(E97,1))</f>
        <v/>
      </c>
      <c r="DK6" s="64" t="s">
        <v>34</v>
      </c>
      <c r="DL6" s="61" t="str">
        <f>IF(ISERR(REPT(E98,1)),0,REPT(E98,1))</f>
        <v/>
      </c>
      <c r="DM6" s="60"/>
      <c r="DN6" s="51"/>
      <c r="DO6" s="51" t="str">
        <f>IF(ISERR(REPT(E137,1)),0,REPT(E137,1))</f>
        <v/>
      </c>
      <c r="DP6" s="51"/>
      <c r="DQ6" s="51"/>
      <c r="DR6" s="51"/>
      <c r="DS6" s="204" t="s">
        <v>33</v>
      </c>
      <c r="DT6" s="228" t="str">
        <f>IF(ISERR(REPT(E97,1)),0,REPT(E97,1))</f>
        <v/>
      </c>
      <c r="DU6" s="228"/>
      <c r="DV6" s="228"/>
      <c r="DW6" s="228" t="s">
        <v>34</v>
      </c>
      <c r="DX6" s="228" t="str">
        <f>IF(ISERR(REPT(E98,1)),0,REPT(E98,1))</f>
        <v/>
      </c>
      <c r="DY6" s="205"/>
      <c r="DZ6" s="246" t="s">
        <v>30</v>
      </c>
      <c r="EA6" s="174"/>
      <c r="EB6" s="292"/>
      <c r="EC6" s="202" t="s">
        <v>31</v>
      </c>
      <c r="ED6" s="241"/>
      <c r="EE6" s="241"/>
      <c r="EF6" s="203"/>
      <c r="EG6" s="204"/>
      <c r="EH6" s="249" t="str">
        <f>IF(ISERR(REPT(E137,1)),0,REPT(E137,1))</f>
        <v/>
      </c>
      <c r="EI6" s="228"/>
      <c r="EJ6" s="205"/>
      <c r="EK6" s="204" t="s">
        <v>33</v>
      </c>
      <c r="EL6" s="249" t="str">
        <f>IF(ISERR(REPT(E97,1)),0,REPT(E97,1))</f>
        <v/>
      </c>
      <c r="EM6" s="228"/>
      <c r="EN6" s="228" t="s">
        <v>34</v>
      </c>
      <c r="EO6" s="250" t="str">
        <f>IF(ISERR(REPT(E98,1)),0,REPT(E98,1))</f>
        <v/>
      </c>
      <c r="EP6" s="204"/>
      <c r="EQ6" s="249" t="str">
        <f>IF(ISERR(REPT(E137,1)),0,REPT(E137,1))</f>
        <v/>
      </c>
      <c r="ER6" s="228"/>
      <c r="ES6" s="205"/>
      <c r="ET6" s="204" t="s">
        <v>33</v>
      </c>
      <c r="EU6" s="249" t="str">
        <f>IF(ISERR(REPT(E97,1)),0,REPT(E97,1))</f>
        <v/>
      </c>
      <c r="EV6" s="228"/>
      <c r="EW6" s="228" t="s">
        <v>34</v>
      </c>
      <c r="EX6" s="250" t="str">
        <f>IF(ISERR(REPT(E98,1)),0,REPT(E98,1))</f>
        <v/>
      </c>
      <c r="EY6" s="202" t="s">
        <v>30</v>
      </c>
      <c r="EZ6" s="203"/>
      <c r="FA6" s="55" t="s">
        <v>31</v>
      </c>
      <c r="FB6" s="55"/>
      <c r="FC6" s="55"/>
      <c r="FD6" s="55"/>
      <c r="FE6" s="56"/>
    </row>
    <row r="7" spans="29:161" ht="11.1" customHeight="1">
      <c r="AC7" s="60"/>
      <c r="AD7" s="51" t="str">
        <f>IF(ISERR(REPT(E92,1)),0,REPT(E92,1))</f>
        <v/>
      </c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61"/>
      <c r="AP7" s="60"/>
      <c r="AQ7" s="51"/>
      <c r="AR7" s="51"/>
      <c r="AS7" s="51"/>
      <c r="AT7" s="51"/>
      <c r="AU7" s="51" t="str">
        <f>IF(ISERR(REPT($E90,1)),0,REPT($E90,1))</f>
        <v/>
      </c>
      <c r="AV7" s="61"/>
      <c r="BG7" s="50"/>
      <c r="BH7" s="50"/>
      <c r="BI7" s="50"/>
      <c r="BJ7" s="50"/>
      <c r="BK7" s="50"/>
      <c r="BL7" s="50"/>
      <c r="BM7" s="50"/>
      <c r="BN7" s="50"/>
      <c r="BO7" s="50"/>
      <c r="BW7" s="202" t="s">
        <v>30</v>
      </c>
      <c r="BX7" s="241"/>
      <c r="BY7" s="241"/>
      <c r="BZ7" s="213"/>
      <c r="CA7" s="202" t="s">
        <v>31</v>
      </c>
      <c r="CB7" s="241"/>
      <c r="CC7" s="241"/>
      <c r="CD7" s="241"/>
      <c r="CE7" s="241"/>
      <c r="CF7" s="203"/>
      <c r="CG7" s="174"/>
      <c r="CH7" s="51"/>
      <c r="CI7" s="51"/>
      <c r="CJ7" s="51"/>
      <c r="CK7" s="51"/>
      <c r="CL7" s="51"/>
      <c r="CM7" s="51"/>
      <c r="CN7" s="51"/>
      <c r="CO7" s="174"/>
      <c r="CP7" s="174"/>
      <c r="CQ7" s="51"/>
      <c r="CR7" s="51"/>
      <c r="CS7" s="51"/>
      <c r="CT7" s="51"/>
      <c r="CU7" s="51"/>
      <c r="CV7" s="51"/>
      <c r="CW7" s="51"/>
      <c r="CX7" s="174"/>
      <c r="CY7" s="246"/>
      <c r="CZ7" s="228"/>
      <c r="DA7" s="205" t="str">
        <f>IF(ISERR(REPT(E137,1)),0,REPT(E137,1))</f>
        <v/>
      </c>
      <c r="DB7" s="204" t="s">
        <v>33</v>
      </c>
      <c r="DC7" s="228" t="str">
        <f>IF(ISERR(REPT(E97,1)),0,REPT(E97,1))</f>
        <v/>
      </c>
      <c r="DD7" s="228" t="s">
        <v>34</v>
      </c>
      <c r="DE7" s="205" t="str">
        <f>IF(ISERR(REPT(E98,1)),0,REPT(E98,1))</f>
        <v/>
      </c>
      <c r="DF7" s="50"/>
      <c r="DG7" s="50"/>
      <c r="DH7" s="50"/>
      <c r="DI7" s="50"/>
      <c r="DJ7" s="50"/>
      <c r="DK7" s="50"/>
      <c r="DL7" s="50"/>
      <c r="DZ7" s="204"/>
      <c r="EA7" s="228"/>
      <c r="EB7" s="205" t="str">
        <f>IF(ISERR(REPT(E137,1)),0,REPT(E137,1))</f>
        <v/>
      </c>
      <c r="EC7" s="204" t="s">
        <v>33</v>
      </c>
      <c r="ED7" s="228" t="str">
        <f>IF(ISERR(REPT(E97,1)),0,REPT(E97,1))</f>
        <v/>
      </c>
      <c r="EE7" s="251" t="s">
        <v>34</v>
      </c>
      <c r="EF7" s="205" t="str">
        <f>IF(ISERR(REPT(E98,1)),0,REPT(E98,1))</f>
        <v/>
      </c>
      <c r="EI7" s="51"/>
      <c r="EJ7" s="51"/>
      <c r="EK7" s="51"/>
      <c r="EL7" s="51"/>
      <c r="EM7" s="51"/>
      <c r="EN7" s="51"/>
      <c r="EO7" s="174"/>
      <c r="ER7" s="51"/>
      <c r="ES7" s="51"/>
      <c r="ET7" s="51"/>
      <c r="EU7" s="51"/>
      <c r="EV7" s="51"/>
      <c r="EW7" s="51"/>
      <c r="EX7" s="174"/>
      <c r="EY7" s="204" t="str">
        <f>IF(ISERR(REPT(E137,1)),0,REPT(E137,1))</f>
        <v/>
      </c>
      <c r="EZ7" s="205"/>
      <c r="FA7" s="51" t="s">
        <v>33</v>
      </c>
      <c r="FB7" s="51" t="str">
        <f>IF(ISERR(REPT(E97,1)),0,REPT(E97,1))</f>
        <v/>
      </c>
      <c r="FC7" s="51"/>
      <c r="FD7" s="51" t="s">
        <v>34</v>
      </c>
      <c r="FE7" s="61" t="str">
        <f>IF(ISERR(REPT(E98,1)),0,REPT(E98,1))</f>
        <v/>
      </c>
    </row>
    <row r="8" spans="29:161" ht="11.1" customHeight="1">
      <c r="AC8" s="54" t="s">
        <v>35</v>
      </c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6"/>
      <c r="AP8" s="54" t="s">
        <v>27</v>
      </c>
      <c r="AQ8" s="55"/>
      <c r="AR8" s="55"/>
      <c r="AS8" s="55"/>
      <c r="AT8" s="55"/>
      <c r="AU8" s="55"/>
      <c r="AV8" s="56"/>
      <c r="BG8" s="65"/>
      <c r="BH8" s="65"/>
      <c r="BI8" s="191"/>
      <c r="BJ8" s="191"/>
      <c r="BK8" s="252"/>
      <c r="BL8" s="188"/>
      <c r="BM8" s="191"/>
      <c r="BN8" s="194"/>
      <c r="BO8" s="191"/>
      <c r="BW8" s="204"/>
      <c r="BX8" s="228" t="str">
        <f>IF(ISERR(REPT(E137,1)),0,REPT(E137,1))</f>
        <v/>
      </c>
      <c r="BY8" s="228"/>
      <c r="BZ8" s="186"/>
      <c r="CA8" s="204" t="s">
        <v>33</v>
      </c>
      <c r="CB8" s="228" t="str">
        <f>IF(ISERR(REPT(E97,1)),0,REPT(E97,1))</f>
        <v/>
      </c>
      <c r="CC8" s="228"/>
      <c r="CD8" s="228" t="s">
        <v>34</v>
      </c>
      <c r="CE8" s="249" t="str">
        <f>IF(ISERR(REPT(E98,1)),0,REPT(E98,1))</f>
        <v/>
      </c>
      <c r="CF8" s="205"/>
      <c r="CG8" s="259"/>
      <c r="CH8" s="78"/>
      <c r="CI8" s="74"/>
      <c r="CJ8" s="70" t="s">
        <v>36</v>
      </c>
      <c r="CK8" s="70" t="s">
        <v>37</v>
      </c>
      <c r="CL8" s="70" t="s">
        <v>38</v>
      </c>
      <c r="CM8" s="70" t="s">
        <v>39</v>
      </c>
      <c r="CN8" s="189" t="s">
        <v>38</v>
      </c>
      <c r="CO8" s="191" t="s">
        <v>39</v>
      </c>
      <c r="CP8" s="259"/>
      <c r="CQ8" s="78"/>
      <c r="CR8" s="69"/>
      <c r="CS8" s="67" t="s">
        <v>40</v>
      </c>
      <c r="CT8" s="70" t="s">
        <v>41</v>
      </c>
      <c r="CU8" s="67" t="s">
        <v>42</v>
      </c>
      <c r="CV8" s="70" t="s">
        <v>39</v>
      </c>
      <c r="CW8" s="189" t="s">
        <v>38</v>
      </c>
      <c r="CX8" s="191" t="s">
        <v>39</v>
      </c>
      <c r="CY8" s="259"/>
      <c r="CZ8" s="50"/>
      <c r="DA8" s="50"/>
      <c r="DB8" s="50"/>
      <c r="DC8" s="50"/>
      <c r="DD8" s="174"/>
      <c r="DE8" s="50"/>
      <c r="DF8" s="50"/>
      <c r="DG8" s="50"/>
      <c r="DH8" s="50"/>
      <c r="DI8" s="50"/>
      <c r="DJ8" s="50"/>
      <c r="DK8" s="50"/>
      <c r="DL8" s="50"/>
      <c r="DM8" s="49" t="s">
        <v>43</v>
      </c>
      <c r="DN8" s="49"/>
      <c r="DO8" s="49" t="s">
        <v>44</v>
      </c>
      <c r="DZ8" s="50"/>
      <c r="EA8" s="50"/>
      <c r="EB8" s="50"/>
      <c r="EC8" s="50"/>
      <c r="ED8" s="50"/>
      <c r="EE8" s="50"/>
      <c r="EF8" s="50"/>
      <c r="EG8" s="242"/>
      <c r="EH8" s="242"/>
      <c r="EI8" s="253"/>
      <c r="EJ8" s="70" t="s">
        <v>36</v>
      </c>
      <c r="EK8" s="70" t="s">
        <v>37</v>
      </c>
      <c r="EL8" s="70" t="s">
        <v>38</v>
      </c>
      <c r="EM8" s="70" t="s">
        <v>39</v>
      </c>
      <c r="EN8" s="189" t="s">
        <v>38</v>
      </c>
      <c r="EO8" s="191" t="s">
        <v>39</v>
      </c>
      <c r="EP8" s="242"/>
      <c r="EQ8" s="242"/>
      <c r="ER8" s="253"/>
      <c r="ES8" s="67" t="s">
        <v>40</v>
      </c>
      <c r="ET8" s="70"/>
      <c r="EU8" s="67" t="s">
        <v>42</v>
      </c>
      <c r="EV8" s="70" t="s">
        <v>39</v>
      </c>
      <c r="EW8" s="189" t="s">
        <v>38</v>
      </c>
      <c r="EX8" s="191" t="s">
        <v>39</v>
      </c>
    </row>
    <row r="9" spans="29:161" ht="11.1" customHeight="1">
      <c r="AC9" s="60"/>
      <c r="AD9" s="51" t="str">
        <f>IF(ISERR(REPT(E93,1)),0,REPT(E93,1))</f>
        <v/>
      </c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61"/>
      <c r="AP9" s="60"/>
      <c r="AQ9" s="51"/>
      <c r="AR9" s="51"/>
      <c r="AS9" s="51"/>
      <c r="AT9" s="51"/>
      <c r="AU9" s="51" t="str">
        <f>IF(ISERR(REPT(E91,1)),0,REPT(E91,1))</f>
        <v/>
      </c>
      <c r="AV9" s="61"/>
      <c r="AW9" s="65"/>
      <c r="AX9" s="56"/>
      <c r="AY9" s="73"/>
      <c r="AZ9" s="66"/>
      <c r="BA9" s="66"/>
      <c r="BB9" s="67" t="s">
        <v>45</v>
      </c>
      <c r="BC9" s="67" t="s">
        <v>46</v>
      </c>
      <c r="BD9" s="66"/>
      <c r="BE9" s="67" t="s">
        <v>47</v>
      </c>
      <c r="BF9" s="67" t="s">
        <v>48</v>
      </c>
      <c r="BG9" s="68"/>
      <c r="BH9" s="68"/>
      <c r="BI9" s="192"/>
      <c r="BJ9" s="192"/>
      <c r="BK9" s="253"/>
      <c r="BL9" s="71"/>
      <c r="BM9" s="192"/>
      <c r="BN9" s="195"/>
      <c r="BO9" s="192"/>
      <c r="CG9" s="243"/>
      <c r="CH9" s="78"/>
      <c r="CI9" s="70" t="s">
        <v>41</v>
      </c>
      <c r="CJ9" s="70" t="s">
        <v>49</v>
      </c>
      <c r="CK9" s="70" t="s">
        <v>41</v>
      </c>
      <c r="CL9" s="70" t="s">
        <v>42</v>
      </c>
      <c r="CM9" s="70" t="s">
        <v>42</v>
      </c>
      <c r="CN9" s="189" t="s">
        <v>42</v>
      </c>
      <c r="CO9" s="192" t="s">
        <v>42</v>
      </c>
      <c r="CP9" s="243"/>
      <c r="CQ9" s="78"/>
      <c r="CR9" s="70" t="s">
        <v>41</v>
      </c>
      <c r="CS9" s="70" t="s">
        <v>50</v>
      </c>
      <c r="CT9" s="70" t="s">
        <v>51</v>
      </c>
      <c r="CU9" s="70" t="s">
        <v>52</v>
      </c>
      <c r="CV9" s="70" t="s">
        <v>42</v>
      </c>
      <c r="CW9" s="189" t="s">
        <v>42</v>
      </c>
      <c r="CX9" s="192" t="s">
        <v>42</v>
      </c>
      <c r="CY9" s="243"/>
      <c r="CZ9" s="50"/>
      <c r="DA9" s="50"/>
      <c r="DB9" s="173"/>
      <c r="DC9" s="174"/>
      <c r="DD9" s="173"/>
      <c r="DE9" s="174"/>
      <c r="DF9" s="50"/>
      <c r="DG9" s="50"/>
      <c r="DH9" s="50"/>
      <c r="DI9" s="50"/>
      <c r="DJ9" s="228"/>
      <c r="DK9" s="50"/>
      <c r="DL9" s="50"/>
      <c r="DZ9" s="49" t="s">
        <v>53</v>
      </c>
      <c r="EA9" s="49"/>
      <c r="EB9" s="50"/>
      <c r="EC9" s="50"/>
      <c r="ED9" s="50"/>
      <c r="EE9" s="50"/>
      <c r="EF9" s="50"/>
      <c r="EG9" s="243"/>
      <c r="EH9" s="243"/>
      <c r="EI9" s="254" t="s">
        <v>54</v>
      </c>
      <c r="EJ9" s="70" t="s">
        <v>49</v>
      </c>
      <c r="EK9" s="70" t="s">
        <v>54</v>
      </c>
      <c r="EL9" s="70" t="s">
        <v>42</v>
      </c>
      <c r="EM9" s="70" t="s">
        <v>42</v>
      </c>
      <c r="EN9" s="189" t="s">
        <v>42</v>
      </c>
      <c r="EO9" s="192" t="s">
        <v>42</v>
      </c>
      <c r="EP9" s="243"/>
      <c r="EQ9" s="243"/>
      <c r="ER9" s="254" t="s">
        <v>54</v>
      </c>
      <c r="ES9" s="70" t="s">
        <v>50</v>
      </c>
      <c r="ET9" s="70" t="s">
        <v>55</v>
      </c>
      <c r="EU9" s="70" t="s">
        <v>52</v>
      </c>
      <c r="EV9" s="70" t="s">
        <v>42</v>
      </c>
      <c r="EW9" s="189" t="s">
        <v>42</v>
      </c>
      <c r="EX9" s="192" t="s">
        <v>42</v>
      </c>
    </row>
    <row r="10" spans="29:161" ht="11.1" customHeight="1">
      <c r="AC10" s="54" t="s">
        <v>56</v>
      </c>
      <c r="AD10" s="55"/>
      <c r="AE10" s="55"/>
      <c r="AF10" s="55"/>
      <c r="AG10" s="55"/>
      <c r="AH10" s="55"/>
      <c r="AI10" s="55"/>
      <c r="AJ10" s="55" t="s">
        <v>57</v>
      </c>
      <c r="AK10" s="55"/>
      <c r="AL10" s="55"/>
      <c r="AM10" s="55"/>
      <c r="AN10" s="55"/>
      <c r="AO10" s="55"/>
      <c r="AP10" s="55"/>
      <c r="AQ10" s="55" t="s">
        <v>58</v>
      </c>
      <c r="AR10" s="55"/>
      <c r="AS10" s="55"/>
      <c r="AT10" s="55"/>
      <c r="AU10" s="55"/>
      <c r="AV10" s="56"/>
      <c r="AW10" s="68"/>
      <c r="AX10" s="78"/>
      <c r="AY10" s="74"/>
      <c r="AZ10" s="74"/>
      <c r="BA10" s="74"/>
      <c r="BB10" s="70" t="s">
        <v>38</v>
      </c>
      <c r="BC10" s="70" t="s">
        <v>59</v>
      </c>
      <c r="BD10" s="70" t="s">
        <v>60</v>
      </c>
      <c r="BE10" s="70" t="s">
        <v>61</v>
      </c>
      <c r="BF10" s="70" t="s">
        <v>62</v>
      </c>
      <c r="BG10" s="68"/>
      <c r="BH10" s="68"/>
      <c r="BI10" s="192"/>
      <c r="BJ10" s="192"/>
      <c r="BK10" s="72"/>
      <c r="BL10" s="189" t="s">
        <v>45</v>
      </c>
      <c r="BM10" s="192" t="s">
        <v>45</v>
      </c>
      <c r="BN10" s="187" t="s">
        <v>63</v>
      </c>
      <c r="BO10" s="192" t="s">
        <v>64</v>
      </c>
      <c r="BP10" s="50" t="s">
        <v>65</v>
      </c>
      <c r="BW10" s="242"/>
      <c r="BX10" s="57"/>
      <c r="BY10" s="264" t="s">
        <v>46</v>
      </c>
      <c r="BZ10" s="263" t="s">
        <v>66</v>
      </c>
      <c r="CA10" s="264" t="s">
        <v>40</v>
      </c>
      <c r="CB10" s="56"/>
      <c r="CC10" s="267"/>
      <c r="CD10" s="268"/>
      <c r="CE10" s="202"/>
      <c r="CF10" s="203"/>
      <c r="CG10" s="243"/>
      <c r="CH10" s="78"/>
      <c r="CI10" s="70" t="s">
        <v>51</v>
      </c>
      <c r="CJ10" s="70" t="s">
        <v>67</v>
      </c>
      <c r="CK10" s="70" t="s">
        <v>51</v>
      </c>
      <c r="CL10" s="70" t="s">
        <v>49</v>
      </c>
      <c r="CM10" s="70" t="s">
        <v>49</v>
      </c>
      <c r="CN10" s="189" t="s">
        <v>68</v>
      </c>
      <c r="CO10" s="192" t="s">
        <v>68</v>
      </c>
      <c r="CP10" s="243"/>
      <c r="CQ10" s="78"/>
      <c r="CR10" s="70" t="s">
        <v>51</v>
      </c>
      <c r="CS10" s="70" t="s">
        <v>69</v>
      </c>
      <c r="CT10" s="70" t="s">
        <v>70</v>
      </c>
      <c r="CU10" s="70" t="s">
        <v>50</v>
      </c>
      <c r="CV10" s="70" t="s">
        <v>49</v>
      </c>
      <c r="CW10" s="189" t="s">
        <v>68</v>
      </c>
      <c r="CX10" s="192" t="s">
        <v>68</v>
      </c>
      <c r="CY10" s="244" t="s">
        <v>71</v>
      </c>
      <c r="CZ10" s="50"/>
      <c r="DA10" s="50"/>
      <c r="DB10" s="275" t="s">
        <v>42</v>
      </c>
      <c r="DC10" s="276"/>
      <c r="DD10" s="275" t="s">
        <v>42</v>
      </c>
      <c r="DE10" s="276"/>
      <c r="DF10" s="259"/>
      <c r="DG10" s="55"/>
      <c r="DH10" s="55"/>
      <c r="DI10" s="55"/>
      <c r="DJ10" s="213"/>
      <c r="DK10" s="56"/>
      <c r="DL10" s="65"/>
      <c r="DM10" s="488" t="s">
        <v>71</v>
      </c>
      <c r="DN10" s="200"/>
      <c r="DO10" s="219" t="s">
        <v>72</v>
      </c>
      <c r="DP10" s="219"/>
      <c r="DQ10" s="219"/>
      <c r="DR10" s="219"/>
      <c r="DS10" s="219"/>
      <c r="DT10" s="219"/>
      <c r="DU10" s="219"/>
      <c r="DV10" s="219"/>
      <c r="DW10" s="219"/>
      <c r="DX10" s="219"/>
      <c r="DY10" s="213"/>
      <c r="DZ10" s="50"/>
      <c r="EA10" s="50"/>
      <c r="EB10" s="50"/>
      <c r="EC10" s="50"/>
      <c r="ED10" s="50"/>
      <c r="EE10" s="50"/>
      <c r="EF10" s="50"/>
      <c r="EG10" s="243"/>
      <c r="EH10" s="243"/>
      <c r="EI10" s="254" t="s">
        <v>70</v>
      </c>
      <c r="EJ10" s="70" t="s">
        <v>67</v>
      </c>
      <c r="EK10" s="70" t="s">
        <v>73</v>
      </c>
      <c r="EL10" s="70" t="s">
        <v>49</v>
      </c>
      <c r="EM10" s="70" t="s">
        <v>49</v>
      </c>
      <c r="EN10" s="189" t="s">
        <v>68</v>
      </c>
      <c r="EO10" s="192" t="s">
        <v>68</v>
      </c>
      <c r="EP10" s="243"/>
      <c r="EQ10" s="243"/>
      <c r="ER10" s="254" t="s">
        <v>70</v>
      </c>
      <c r="ES10" s="70" t="s">
        <v>69</v>
      </c>
      <c r="ET10" s="70" t="s">
        <v>70</v>
      </c>
      <c r="EU10" s="70" t="s">
        <v>50</v>
      </c>
      <c r="EV10" s="70" t="s">
        <v>49</v>
      </c>
      <c r="EW10" s="189" t="s">
        <v>68</v>
      </c>
      <c r="EX10" s="192" t="s">
        <v>68</v>
      </c>
      <c r="FA10" s="83" t="s">
        <v>74</v>
      </c>
      <c r="FB10" s="50"/>
      <c r="FC10" s="50"/>
      <c r="FD10" s="50"/>
      <c r="FE10" s="83" t="s">
        <v>75</v>
      </c>
    </row>
    <row r="11" spans="29:161" ht="11.1" customHeight="1">
      <c r="AC11" s="60"/>
      <c r="AD11" s="51" t="str">
        <f>IF(ISERR(REPT(E94,1)),0,REPT(E94,1))</f>
        <v/>
      </c>
      <c r="AE11" s="51"/>
      <c r="AF11" s="51"/>
      <c r="AG11" s="51"/>
      <c r="AH11" s="51"/>
      <c r="AI11" s="51"/>
      <c r="AJ11" s="51"/>
      <c r="AK11" s="51" t="str">
        <f>IF(ISERR(REPT(E95,1)),0,REPT(E95,1))</f>
        <v/>
      </c>
      <c r="AL11" s="51"/>
      <c r="AM11" s="51"/>
      <c r="AN11" s="51"/>
      <c r="AO11" s="51"/>
      <c r="AP11" s="51"/>
      <c r="AQ11" s="51"/>
      <c r="AR11" s="51" t="str">
        <f>IF(ISERR(REPT(E96,1)),0,REPT(E96,1))</f>
        <v/>
      </c>
      <c r="AS11" s="51"/>
      <c r="AT11" s="51"/>
      <c r="AU11" s="51"/>
      <c r="AV11" s="61"/>
      <c r="AW11" s="68"/>
      <c r="AX11" s="78"/>
      <c r="AY11" s="74"/>
      <c r="AZ11" s="70" t="s">
        <v>45</v>
      </c>
      <c r="BA11" s="70" t="s">
        <v>45</v>
      </c>
      <c r="BB11" s="70" t="s">
        <v>52</v>
      </c>
      <c r="BC11" s="70" t="s">
        <v>76</v>
      </c>
      <c r="BD11" s="70" t="s">
        <v>59</v>
      </c>
      <c r="BE11" s="70" t="s">
        <v>50</v>
      </c>
      <c r="BF11" s="70" t="s">
        <v>77</v>
      </c>
      <c r="BG11" s="68"/>
      <c r="BH11" s="68"/>
      <c r="BI11" s="192" t="s">
        <v>36</v>
      </c>
      <c r="BJ11" s="192" t="s">
        <v>36</v>
      </c>
      <c r="BK11" s="254"/>
      <c r="BL11" s="189" t="s">
        <v>78</v>
      </c>
      <c r="BM11" s="192" t="s">
        <v>79</v>
      </c>
      <c r="BN11" s="187" t="s">
        <v>68</v>
      </c>
      <c r="BO11" s="192" t="s">
        <v>68</v>
      </c>
      <c r="BW11" s="261"/>
      <c r="BX11" s="173"/>
      <c r="BY11" s="244" t="s">
        <v>80</v>
      </c>
      <c r="BZ11" s="240" t="s">
        <v>81</v>
      </c>
      <c r="CA11" s="244" t="s">
        <v>50</v>
      </c>
      <c r="CB11" s="78"/>
      <c r="CC11" s="269"/>
      <c r="CD11" s="270"/>
      <c r="CE11" s="246"/>
      <c r="CF11" s="292"/>
      <c r="CG11" s="243"/>
      <c r="CH11" s="78"/>
      <c r="CI11" s="70" t="s">
        <v>67</v>
      </c>
      <c r="CJ11" s="70" t="s">
        <v>82</v>
      </c>
      <c r="CK11" s="70" t="s">
        <v>83</v>
      </c>
      <c r="CL11" s="70" t="s">
        <v>84</v>
      </c>
      <c r="CM11" s="70" t="s">
        <v>84</v>
      </c>
      <c r="CN11" s="189" t="s">
        <v>85</v>
      </c>
      <c r="CO11" s="192" t="s">
        <v>85</v>
      </c>
      <c r="CP11" s="243"/>
      <c r="CQ11" s="78"/>
      <c r="CR11" s="70" t="s">
        <v>67</v>
      </c>
      <c r="CS11" s="70" t="s">
        <v>67</v>
      </c>
      <c r="CT11" s="70" t="s">
        <v>86</v>
      </c>
      <c r="CU11" s="70" t="s">
        <v>69</v>
      </c>
      <c r="CV11" s="70" t="s">
        <v>84</v>
      </c>
      <c r="CW11" s="189" t="s">
        <v>85</v>
      </c>
      <c r="CX11" s="192" t="s">
        <v>85</v>
      </c>
      <c r="CY11" s="244" t="s">
        <v>87</v>
      </c>
      <c r="CZ11" s="50"/>
      <c r="DA11" s="85" t="s">
        <v>88</v>
      </c>
      <c r="DB11" s="277" t="s">
        <v>38</v>
      </c>
      <c r="DC11" s="278"/>
      <c r="DD11" s="277" t="s">
        <v>39</v>
      </c>
      <c r="DE11" s="278"/>
      <c r="DF11" s="192" t="s">
        <v>71</v>
      </c>
      <c r="DG11" s="174"/>
      <c r="DH11" s="50"/>
      <c r="DI11" s="174"/>
      <c r="DJ11" s="179"/>
      <c r="DK11" s="90" t="s">
        <v>42</v>
      </c>
      <c r="DL11" s="80" t="s">
        <v>42</v>
      </c>
      <c r="DM11" s="190" t="s">
        <v>87</v>
      </c>
      <c r="DN11" s="201"/>
      <c r="DO11" s="183"/>
      <c r="DP11" s="183" t="s">
        <v>89</v>
      </c>
      <c r="DQ11" s="183"/>
      <c r="DR11" s="183"/>
      <c r="DS11" s="183"/>
      <c r="DT11" s="183"/>
      <c r="DU11" s="183"/>
      <c r="DV11" s="183"/>
      <c r="DW11" s="183"/>
      <c r="DX11" s="183"/>
      <c r="DY11" s="186"/>
      <c r="DZ11" s="50"/>
      <c r="EA11" s="50" t="s">
        <v>90</v>
      </c>
      <c r="EB11" s="50"/>
      <c r="EC11" s="50"/>
      <c r="ED11" s="50"/>
      <c r="EE11" s="50"/>
      <c r="EF11" s="50"/>
      <c r="EG11" s="243"/>
      <c r="EH11" s="243"/>
      <c r="EI11" s="254" t="s">
        <v>67</v>
      </c>
      <c r="EJ11" s="70" t="s">
        <v>82</v>
      </c>
      <c r="EK11" s="70" t="s">
        <v>83</v>
      </c>
      <c r="EL11" s="70" t="s">
        <v>84</v>
      </c>
      <c r="EM11" s="70" t="s">
        <v>84</v>
      </c>
      <c r="EN11" s="189" t="s">
        <v>91</v>
      </c>
      <c r="EO11" s="192" t="s">
        <v>91</v>
      </c>
      <c r="EP11" s="243"/>
      <c r="EQ11" s="243"/>
      <c r="ER11" s="254" t="s">
        <v>67</v>
      </c>
      <c r="ES11" s="254" t="s">
        <v>67</v>
      </c>
      <c r="ET11" s="70" t="s">
        <v>86</v>
      </c>
      <c r="EU11" s="70" t="s">
        <v>69</v>
      </c>
      <c r="EV11" s="70" t="s">
        <v>84</v>
      </c>
      <c r="EW11" s="189" t="s">
        <v>91</v>
      </c>
      <c r="EX11" s="192" t="s">
        <v>91</v>
      </c>
      <c r="EY11" s="257" t="s">
        <v>92</v>
      </c>
      <c r="FA11" s="64" t="s">
        <v>93</v>
      </c>
      <c r="FB11" s="50"/>
      <c r="FC11" s="64" t="s">
        <v>94</v>
      </c>
      <c r="FD11" s="50"/>
      <c r="FE11" s="64" t="s">
        <v>95</v>
      </c>
    </row>
    <row r="12" spans="29:161" ht="11.1" customHeight="1">
      <c r="AC12" s="50" t="s">
        <v>31</v>
      </c>
      <c r="AD12" s="50"/>
      <c r="AE12" s="50"/>
      <c r="AF12" s="50"/>
      <c r="AG12" s="50"/>
      <c r="AH12" s="50"/>
      <c r="AI12" s="54" t="s">
        <v>33</v>
      </c>
      <c r="AJ12" s="55"/>
      <c r="AK12" s="55"/>
      <c r="AL12" s="55"/>
      <c r="AM12" s="55"/>
      <c r="AN12" s="55"/>
      <c r="AO12" s="55"/>
      <c r="AP12" s="56"/>
      <c r="AQ12" s="54" t="s">
        <v>34</v>
      </c>
      <c r="AR12" s="55"/>
      <c r="AS12" s="55"/>
      <c r="AT12" s="55"/>
      <c r="AU12" s="55"/>
      <c r="AV12" s="56"/>
      <c r="AW12" s="68"/>
      <c r="AX12" s="90" t="s">
        <v>96</v>
      </c>
      <c r="AY12" s="70" t="s">
        <v>45</v>
      </c>
      <c r="AZ12" s="70" t="s">
        <v>97</v>
      </c>
      <c r="BA12" s="70" t="s">
        <v>69</v>
      </c>
      <c r="BB12" s="70" t="s">
        <v>50</v>
      </c>
      <c r="BC12" s="70" t="s">
        <v>98</v>
      </c>
      <c r="BD12" s="70" t="s">
        <v>99</v>
      </c>
      <c r="BE12" s="70" t="s">
        <v>100</v>
      </c>
      <c r="BF12" s="70" t="s">
        <v>42</v>
      </c>
      <c r="BG12" s="68"/>
      <c r="BH12" s="68"/>
      <c r="BI12" s="192" t="s">
        <v>101</v>
      </c>
      <c r="BJ12" s="192" t="s">
        <v>49</v>
      </c>
      <c r="BK12" s="254"/>
      <c r="BL12" s="189" t="s">
        <v>49</v>
      </c>
      <c r="BM12" s="192" t="s">
        <v>49</v>
      </c>
      <c r="BN12" s="187" t="s">
        <v>102</v>
      </c>
      <c r="BO12" s="192" t="s">
        <v>102</v>
      </c>
      <c r="BP12" s="489" t="s">
        <v>71</v>
      </c>
      <c r="BQ12" s="202"/>
      <c r="BR12" s="203"/>
      <c r="BS12" s="263" t="s">
        <v>103</v>
      </c>
      <c r="BT12" s="264" t="s">
        <v>104</v>
      </c>
      <c r="BU12" s="263" t="s">
        <v>105</v>
      </c>
      <c r="BV12" s="264" t="s">
        <v>106</v>
      </c>
      <c r="BW12" s="261"/>
      <c r="BX12" s="240" t="s">
        <v>107</v>
      </c>
      <c r="BY12" s="244" t="s">
        <v>108</v>
      </c>
      <c r="BZ12" s="240" t="s">
        <v>109</v>
      </c>
      <c r="CA12" s="244" t="s">
        <v>69</v>
      </c>
      <c r="CB12" s="90" t="s">
        <v>48</v>
      </c>
      <c r="CC12" s="270" t="s">
        <v>42</v>
      </c>
      <c r="CD12" s="270"/>
      <c r="CE12" s="246"/>
      <c r="CF12" s="292"/>
      <c r="CG12" s="192" t="s">
        <v>71</v>
      </c>
      <c r="CH12" s="90" t="s">
        <v>110</v>
      </c>
      <c r="CI12" s="70" t="s">
        <v>111</v>
      </c>
      <c r="CJ12" s="70" t="s">
        <v>112</v>
      </c>
      <c r="CK12" s="70" t="s">
        <v>113</v>
      </c>
      <c r="CL12" s="70" t="s">
        <v>114</v>
      </c>
      <c r="CM12" s="70" t="s">
        <v>114</v>
      </c>
      <c r="CN12" s="189" t="s">
        <v>115</v>
      </c>
      <c r="CO12" s="192" t="s">
        <v>115</v>
      </c>
      <c r="CP12" s="192" t="s">
        <v>71</v>
      </c>
      <c r="CQ12" s="90" t="s">
        <v>110</v>
      </c>
      <c r="CR12" s="70" t="s">
        <v>111</v>
      </c>
      <c r="CS12" s="70" t="s">
        <v>116</v>
      </c>
      <c r="CT12" s="70" t="s">
        <v>113</v>
      </c>
      <c r="CU12" s="70" t="s">
        <v>117</v>
      </c>
      <c r="CV12" s="70" t="s">
        <v>114</v>
      </c>
      <c r="CW12" s="189" t="s">
        <v>115</v>
      </c>
      <c r="CX12" s="192" t="s">
        <v>115</v>
      </c>
      <c r="CY12" s="319"/>
      <c r="CZ12" s="50"/>
      <c r="DA12" s="50"/>
      <c r="DB12" s="279" t="s">
        <v>118</v>
      </c>
      <c r="DC12" s="280"/>
      <c r="DD12" s="281" t="s">
        <v>119</v>
      </c>
      <c r="DE12" s="282"/>
      <c r="DF12" s="192" t="s">
        <v>87</v>
      </c>
      <c r="DG12" s="174"/>
      <c r="DH12" s="85" t="s">
        <v>120</v>
      </c>
      <c r="DI12" s="174"/>
      <c r="DJ12" s="179"/>
      <c r="DK12" s="196" t="s">
        <v>38</v>
      </c>
      <c r="DL12" s="86" t="s">
        <v>39</v>
      </c>
      <c r="DM12" s="91" t="s">
        <v>121</v>
      </c>
      <c r="DN12" s="173" t="s">
        <v>122</v>
      </c>
      <c r="DO12" s="173"/>
      <c r="DP12" s="173"/>
      <c r="DQ12" s="173"/>
      <c r="DR12" s="173"/>
      <c r="DS12" s="173"/>
      <c r="DT12" s="173"/>
      <c r="DU12" s="173"/>
      <c r="DV12" s="327"/>
      <c r="DW12" s="322"/>
      <c r="DX12" s="322"/>
      <c r="DY12" s="222"/>
      <c r="DZ12" s="334" t="s">
        <v>121</v>
      </c>
      <c r="EA12" s="57" t="s">
        <v>123</v>
      </c>
      <c r="EB12" s="57"/>
      <c r="EC12" s="57"/>
      <c r="ED12" s="57"/>
      <c r="EE12" s="200"/>
      <c r="EF12" s="329"/>
      <c r="EG12" s="192" t="s">
        <v>71</v>
      </c>
      <c r="EH12" s="244" t="s">
        <v>110</v>
      </c>
      <c r="EI12" s="254" t="s">
        <v>124</v>
      </c>
      <c r="EJ12" s="70" t="s">
        <v>112</v>
      </c>
      <c r="EK12" s="70" t="s">
        <v>113</v>
      </c>
      <c r="EL12" s="70" t="s">
        <v>114</v>
      </c>
      <c r="EM12" s="70" t="s">
        <v>114</v>
      </c>
      <c r="EN12" s="189" t="s">
        <v>115</v>
      </c>
      <c r="EO12" s="192" t="s">
        <v>115</v>
      </c>
      <c r="EP12" s="192" t="s">
        <v>71</v>
      </c>
      <c r="EQ12" s="244" t="s">
        <v>110</v>
      </c>
      <c r="ER12" s="254" t="s">
        <v>124</v>
      </c>
      <c r="ES12" s="254" t="s">
        <v>125</v>
      </c>
      <c r="ET12" s="70" t="s">
        <v>113</v>
      </c>
      <c r="EU12" s="70" t="s">
        <v>117</v>
      </c>
      <c r="EV12" s="70" t="s">
        <v>114</v>
      </c>
      <c r="EW12" s="189" t="s">
        <v>115</v>
      </c>
      <c r="EX12" s="192" t="s">
        <v>115</v>
      </c>
      <c r="FC12" s="12"/>
    </row>
    <row r="13" spans="29:161" ht="11.1" customHeight="1">
      <c r="AC13" s="50"/>
      <c r="AD13" s="50"/>
      <c r="AE13" s="50"/>
      <c r="AF13" s="50"/>
      <c r="AG13" s="50"/>
      <c r="AH13" s="50"/>
      <c r="AI13" s="60"/>
      <c r="AJ13" s="51"/>
      <c r="AK13" s="51" t="str">
        <f>IF(ISERR(REPT(E97,1)),0,REPT(E97,1))</f>
        <v/>
      </c>
      <c r="AL13" s="51"/>
      <c r="AM13" s="51"/>
      <c r="AN13" s="51"/>
      <c r="AO13" s="51"/>
      <c r="AP13" s="61"/>
      <c r="AQ13" s="60"/>
      <c r="AR13" s="51" t="str">
        <f>IF(ISERR(REPT(E98,1)),0,REPT(E98,1))</f>
        <v/>
      </c>
      <c r="AS13" s="51"/>
      <c r="AT13" s="51"/>
      <c r="AU13" s="51"/>
      <c r="AV13" s="61"/>
      <c r="AW13" s="70" t="s">
        <v>71</v>
      </c>
      <c r="AX13" s="78"/>
      <c r="AY13" s="70" t="s">
        <v>126</v>
      </c>
      <c r="AZ13" s="70" t="s">
        <v>52</v>
      </c>
      <c r="BA13" s="70" t="s">
        <v>127</v>
      </c>
      <c r="BB13" s="70" t="s">
        <v>69</v>
      </c>
      <c r="BC13" s="70" t="s">
        <v>128</v>
      </c>
      <c r="BD13" s="70" t="s">
        <v>129</v>
      </c>
      <c r="BE13" s="70" t="s">
        <v>129</v>
      </c>
      <c r="BF13" s="70" t="s">
        <v>129</v>
      </c>
      <c r="BG13" s="68"/>
      <c r="BH13" s="68"/>
      <c r="BI13" s="192" t="s">
        <v>67</v>
      </c>
      <c r="BJ13" s="192" t="s">
        <v>67</v>
      </c>
      <c r="BK13" s="254" t="s">
        <v>37</v>
      </c>
      <c r="BL13" s="189" t="s">
        <v>130</v>
      </c>
      <c r="BM13" s="192" t="s">
        <v>130</v>
      </c>
      <c r="BN13" s="187" t="s">
        <v>131</v>
      </c>
      <c r="BO13" s="192" t="s">
        <v>131</v>
      </c>
      <c r="BP13" s="462" t="s">
        <v>87</v>
      </c>
      <c r="BQ13" s="447" t="s">
        <v>132</v>
      </c>
      <c r="BR13" s="448"/>
      <c r="BS13" s="240" t="s">
        <v>133</v>
      </c>
      <c r="BT13" s="243" t="str">
        <f>IF(ISERR(REPT(E148,1)),0,REPT(E148,1))</f>
        <v>Psych</v>
      </c>
      <c r="BU13" s="174" t="str">
        <f>IF(ISERR(REPT(E149,1)),0,REPT(E149,1))</f>
        <v>Rehab</v>
      </c>
      <c r="BV13" s="243" t="str">
        <f>IF(ISERR(REPT(E150,1)),0,REPT(E150,1))</f>
        <v>Other (Sub)</v>
      </c>
      <c r="BW13" s="261"/>
      <c r="BX13" s="240" t="s">
        <v>38</v>
      </c>
      <c r="BY13" s="244" t="s">
        <v>134</v>
      </c>
      <c r="BZ13" s="240" t="s">
        <v>134</v>
      </c>
      <c r="CA13" s="244" t="s">
        <v>134</v>
      </c>
      <c r="CB13" s="90" t="s">
        <v>70</v>
      </c>
      <c r="CC13" s="270" t="s">
        <v>135</v>
      </c>
      <c r="CD13" s="270"/>
      <c r="CE13" s="246"/>
      <c r="CF13" s="292"/>
      <c r="CG13" s="192" t="s">
        <v>87</v>
      </c>
      <c r="CH13" s="61"/>
      <c r="CI13" s="75" t="s">
        <v>136</v>
      </c>
      <c r="CJ13" s="75" t="s">
        <v>137</v>
      </c>
      <c r="CK13" s="75" t="s">
        <v>138</v>
      </c>
      <c r="CL13" s="75" t="s">
        <v>136</v>
      </c>
      <c r="CM13" s="75" t="s">
        <v>139</v>
      </c>
      <c r="CN13" s="190" t="s">
        <v>136</v>
      </c>
      <c r="CO13" s="311" t="s">
        <v>139</v>
      </c>
      <c r="CP13" s="192" t="s">
        <v>87</v>
      </c>
      <c r="CQ13" s="61"/>
      <c r="CR13" s="75" t="s">
        <v>136</v>
      </c>
      <c r="CS13" s="75" t="s">
        <v>140</v>
      </c>
      <c r="CT13" s="75" t="s">
        <v>138</v>
      </c>
      <c r="CU13" s="75" t="s">
        <v>141</v>
      </c>
      <c r="CV13" s="75" t="s">
        <v>139</v>
      </c>
      <c r="CW13" s="190" t="s">
        <v>136</v>
      </c>
      <c r="CX13" s="311" t="s">
        <v>139</v>
      </c>
      <c r="CY13" s="350" t="s">
        <v>121</v>
      </c>
      <c r="CZ13" s="57" t="s">
        <v>142</v>
      </c>
      <c r="DA13" s="57"/>
      <c r="DB13" s="207"/>
      <c r="DC13" s="208"/>
      <c r="DD13" s="200"/>
      <c r="DE13" s="213"/>
      <c r="DF13" s="321"/>
      <c r="DG13" s="51"/>
      <c r="DH13" s="51"/>
      <c r="DI13" s="51"/>
      <c r="DJ13" s="186"/>
      <c r="DK13" s="144" t="s">
        <v>118</v>
      </c>
      <c r="DL13" s="89" t="s">
        <v>119</v>
      </c>
      <c r="DM13" s="36"/>
      <c r="DN13" s="52" t="s">
        <v>143</v>
      </c>
      <c r="DO13" s="52"/>
      <c r="DP13" s="52"/>
      <c r="DQ13" s="52"/>
      <c r="DR13" s="52"/>
      <c r="DS13" s="52"/>
      <c r="DT13" s="52"/>
      <c r="DU13" s="52"/>
      <c r="DV13" s="317"/>
      <c r="DW13" s="220">
        <f>IF(DE62=0,0,DE62)</f>
        <v>0</v>
      </c>
      <c r="DX13" s="220"/>
      <c r="DY13" s="214"/>
      <c r="DZ13" s="262"/>
      <c r="EA13" s="52" t="s">
        <v>144</v>
      </c>
      <c r="EB13" s="52"/>
      <c r="EC13" s="100"/>
      <c r="ED13" s="100"/>
      <c r="EE13" s="337"/>
      <c r="EF13" s="330">
        <f>IF(E302=0,0,E302)</f>
        <v>0</v>
      </c>
      <c r="EG13" s="192" t="s">
        <v>87</v>
      </c>
      <c r="EH13" s="245"/>
      <c r="EI13" s="436" t="s">
        <v>145</v>
      </c>
      <c r="EJ13" s="75" t="s">
        <v>137</v>
      </c>
      <c r="EK13" s="75" t="s">
        <v>138</v>
      </c>
      <c r="EL13" s="75" t="s">
        <v>136</v>
      </c>
      <c r="EM13" s="75" t="s">
        <v>139</v>
      </c>
      <c r="EN13" s="190" t="s">
        <v>136</v>
      </c>
      <c r="EO13" s="193" t="s">
        <v>139</v>
      </c>
      <c r="EP13" s="192" t="s">
        <v>87</v>
      </c>
      <c r="EQ13" s="245"/>
      <c r="ER13" s="436" t="s">
        <v>145</v>
      </c>
      <c r="ES13" s="75" t="s">
        <v>146</v>
      </c>
      <c r="ET13" s="75" t="s">
        <v>138</v>
      </c>
      <c r="EU13" s="75" t="s">
        <v>141</v>
      </c>
      <c r="EV13" s="75" t="s">
        <v>139</v>
      </c>
      <c r="EW13" s="190" t="s">
        <v>136</v>
      </c>
      <c r="EX13" s="193" t="s">
        <v>139</v>
      </c>
      <c r="EY13" t="s">
        <v>147</v>
      </c>
      <c r="FA13" s="98">
        <f>IF(FE13&gt;0,E348,0)</f>
        <v>0</v>
      </c>
      <c r="FB13" s="12"/>
      <c r="FC13" s="98">
        <f>IF(ISERR(FE13+FA13=0),0,FE13-FA13)</f>
        <v>0</v>
      </c>
      <c r="FD13" s="12"/>
      <c r="FE13" s="98">
        <f>IF(SUM(K147:K160)=0,0,SUM(K147:K160))</f>
        <v>0</v>
      </c>
    </row>
    <row r="14" spans="29:161" ht="11.1" customHeight="1">
      <c r="AC14" s="49" t="s">
        <v>148</v>
      </c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75" t="s">
        <v>87</v>
      </c>
      <c r="AX14" s="61"/>
      <c r="AY14" s="75" t="s">
        <v>149</v>
      </c>
      <c r="AZ14" s="75" t="s">
        <v>149</v>
      </c>
      <c r="BA14" s="75" t="s">
        <v>52</v>
      </c>
      <c r="BB14" s="75" t="s">
        <v>150</v>
      </c>
      <c r="BC14" s="75" t="s">
        <v>151</v>
      </c>
      <c r="BD14" s="75" t="s">
        <v>152</v>
      </c>
      <c r="BE14" s="75" t="s">
        <v>152</v>
      </c>
      <c r="BF14" s="75" t="s">
        <v>152</v>
      </c>
      <c r="BG14" s="68"/>
      <c r="BH14" s="68"/>
      <c r="BI14" s="192" t="s">
        <v>82</v>
      </c>
      <c r="BJ14" s="192" t="s">
        <v>82</v>
      </c>
      <c r="BK14" s="254" t="s">
        <v>153</v>
      </c>
      <c r="BL14" s="189" t="s">
        <v>154</v>
      </c>
      <c r="BM14" s="192" t="s">
        <v>154</v>
      </c>
      <c r="BN14" s="187" t="s">
        <v>155</v>
      </c>
      <c r="BO14" s="192" t="s">
        <v>155</v>
      </c>
      <c r="BP14" s="464" t="s">
        <v>156</v>
      </c>
      <c r="BQ14" s="200" t="s">
        <v>157</v>
      </c>
      <c r="BR14" s="213"/>
      <c r="BS14" s="469"/>
      <c r="BT14" s="470"/>
      <c r="BU14" s="471"/>
      <c r="BV14" s="470"/>
      <c r="BW14" s="261"/>
      <c r="BX14" s="240" t="s">
        <v>158</v>
      </c>
      <c r="BY14" s="244" t="s">
        <v>159</v>
      </c>
      <c r="BZ14" s="240" t="s">
        <v>159</v>
      </c>
      <c r="CA14" s="244" t="s">
        <v>159</v>
      </c>
      <c r="CB14" s="90" t="s">
        <v>160</v>
      </c>
      <c r="CC14" s="270" t="s">
        <v>161</v>
      </c>
      <c r="CD14" s="270"/>
      <c r="CE14" s="272" t="s">
        <v>42</v>
      </c>
      <c r="CF14" s="283"/>
      <c r="CG14" s="300"/>
      <c r="CH14" s="77" t="s">
        <v>162</v>
      </c>
      <c r="CI14" s="197" t="s">
        <v>118</v>
      </c>
      <c r="CJ14" s="197" t="s">
        <v>119</v>
      </c>
      <c r="CK14" s="197" t="s">
        <v>163</v>
      </c>
      <c r="CL14" s="197" t="s">
        <v>164</v>
      </c>
      <c r="CM14" s="199" t="s">
        <v>165</v>
      </c>
      <c r="CN14" s="285" t="s">
        <v>166</v>
      </c>
      <c r="CO14" s="312" t="s">
        <v>167</v>
      </c>
      <c r="CP14" s="300"/>
      <c r="CQ14" s="77" t="s">
        <v>168</v>
      </c>
      <c r="CR14" s="197" t="s">
        <v>118</v>
      </c>
      <c r="CS14" s="197" t="s">
        <v>119</v>
      </c>
      <c r="CT14" s="197" t="s">
        <v>163</v>
      </c>
      <c r="CU14" s="197" t="s">
        <v>164</v>
      </c>
      <c r="CV14" s="199" t="s">
        <v>165</v>
      </c>
      <c r="CW14" s="285" t="s">
        <v>166</v>
      </c>
      <c r="CX14" s="312" t="s">
        <v>167</v>
      </c>
      <c r="CY14" s="351"/>
      <c r="CZ14" s="52" t="s">
        <v>169</v>
      </c>
      <c r="DA14" s="52"/>
      <c r="DB14" s="209"/>
      <c r="DC14" s="210"/>
      <c r="DD14" s="201"/>
      <c r="DE14" s="214">
        <f>IF(BO64=0,0,BO64)</f>
        <v>0</v>
      </c>
      <c r="DF14" s="301" t="s">
        <v>121</v>
      </c>
      <c r="DG14" s="57" t="s">
        <v>170</v>
      </c>
      <c r="DH14" s="57"/>
      <c r="DI14" s="57"/>
      <c r="DJ14" s="179"/>
      <c r="DK14" s="94"/>
      <c r="DL14" s="106"/>
      <c r="DM14" s="91" t="s">
        <v>171</v>
      </c>
      <c r="DN14" s="57" t="s">
        <v>172</v>
      </c>
      <c r="DO14" s="57"/>
      <c r="DP14" s="57"/>
      <c r="DQ14" s="57"/>
      <c r="DR14" s="57"/>
      <c r="DS14" s="57"/>
      <c r="DT14" s="57"/>
      <c r="DU14" s="57"/>
      <c r="DV14" s="327"/>
      <c r="DW14" s="322"/>
      <c r="DX14" s="322"/>
      <c r="DY14" s="222"/>
      <c r="DZ14" s="369" t="s">
        <v>171</v>
      </c>
      <c r="EA14" s="57" t="s">
        <v>173</v>
      </c>
      <c r="EB14" s="57"/>
      <c r="EC14" s="107"/>
      <c r="ED14" s="107"/>
      <c r="EE14" s="336"/>
      <c r="EF14" s="329"/>
      <c r="EG14" s="245"/>
      <c r="EH14" s="51" t="s">
        <v>174</v>
      </c>
      <c r="EI14" s="197" t="s">
        <v>118</v>
      </c>
      <c r="EJ14" s="197" t="s">
        <v>119</v>
      </c>
      <c r="EK14" s="197" t="s">
        <v>163</v>
      </c>
      <c r="EL14" s="197" t="s">
        <v>164</v>
      </c>
      <c r="EM14" s="199" t="s">
        <v>165</v>
      </c>
      <c r="EN14" s="285" t="s">
        <v>166</v>
      </c>
      <c r="EO14" s="341" t="s">
        <v>167</v>
      </c>
      <c r="EP14" s="245"/>
      <c r="EQ14" s="51" t="s">
        <v>168</v>
      </c>
      <c r="ER14" s="197" t="s">
        <v>118</v>
      </c>
      <c r="ES14" s="197" t="s">
        <v>119</v>
      </c>
      <c r="ET14" s="197" t="s">
        <v>163</v>
      </c>
      <c r="EU14" s="197" t="s">
        <v>164</v>
      </c>
      <c r="EV14" s="199" t="s">
        <v>165</v>
      </c>
      <c r="EW14" s="285" t="s">
        <v>166</v>
      </c>
      <c r="EX14" s="341" t="s">
        <v>167</v>
      </c>
      <c r="FA14" s="12"/>
      <c r="FB14" s="12"/>
      <c r="FC14" s="12"/>
      <c r="FD14" s="12"/>
      <c r="FE14" s="12"/>
    </row>
    <row r="15" spans="29:161" ht="11.1" customHeight="1">
      <c r="AW15" s="82"/>
      <c r="AX15" s="77" t="s">
        <v>175</v>
      </c>
      <c r="AY15" s="5" t="s">
        <v>118</v>
      </c>
      <c r="AZ15" s="5" t="s">
        <v>119</v>
      </c>
      <c r="BA15" s="5" t="s">
        <v>163</v>
      </c>
      <c r="BB15" s="5" t="s">
        <v>164</v>
      </c>
      <c r="BC15" s="5" t="s">
        <v>176</v>
      </c>
      <c r="BD15" s="5" t="s">
        <v>166</v>
      </c>
      <c r="BE15" s="5" t="s">
        <v>177</v>
      </c>
      <c r="BF15" s="5" t="s">
        <v>178</v>
      </c>
      <c r="BG15" s="70" t="s">
        <v>71</v>
      </c>
      <c r="BH15" s="68"/>
      <c r="BI15" s="192" t="s">
        <v>112</v>
      </c>
      <c r="BJ15" s="192" t="s">
        <v>112</v>
      </c>
      <c r="BK15" s="254" t="s">
        <v>49</v>
      </c>
      <c r="BL15" s="189" t="s">
        <v>42</v>
      </c>
      <c r="BM15" s="192" t="s">
        <v>42</v>
      </c>
      <c r="BN15" s="187" t="s">
        <v>42</v>
      </c>
      <c r="BO15" s="192" t="s">
        <v>42</v>
      </c>
      <c r="BP15" s="201"/>
      <c r="BQ15" s="198" t="s">
        <v>179</v>
      </c>
      <c r="BR15" s="179"/>
      <c r="BS15" s="472">
        <f>IF(EC64&gt;1,EC64,IF(F238&gt;1,F238,0))</f>
        <v>0</v>
      </c>
      <c r="BT15" s="472">
        <f>IF(ED64&gt;1,ED64,IF(F239&gt;1,F239,0))</f>
        <v>0</v>
      </c>
      <c r="BU15" s="473">
        <f>IF(EE64&gt;1,EE64,IF(F240&gt;1,F240,0))</f>
        <v>0</v>
      </c>
      <c r="BV15" s="474">
        <f>IF(EF64&gt;1,EF64,IF(F241&gt;1,F241,0))</f>
        <v>0</v>
      </c>
      <c r="BW15" s="192" t="s">
        <v>71</v>
      </c>
      <c r="BX15" s="173"/>
      <c r="BY15" s="244" t="s">
        <v>180</v>
      </c>
      <c r="BZ15" s="240" t="s">
        <v>180</v>
      </c>
      <c r="CA15" s="244" t="s">
        <v>116</v>
      </c>
      <c r="CB15" s="90" t="s">
        <v>181</v>
      </c>
      <c r="CC15" s="270" t="s">
        <v>182</v>
      </c>
      <c r="CD15" s="270"/>
      <c r="CE15" s="272" t="s">
        <v>183</v>
      </c>
      <c r="CF15" s="283"/>
      <c r="CG15" s="397" t="s">
        <v>121</v>
      </c>
      <c r="CH15" s="112" t="str">
        <f t="shared" ref="CH15:CH35" si="0">B191</f>
        <v>Operating Room</v>
      </c>
      <c r="CI15" s="404">
        <f t="shared" ref="CI15:CI45" si="1">IF(J191=0,0,J191)</f>
        <v>0</v>
      </c>
      <c r="CJ15" s="404">
        <f t="shared" ref="CJ15:CJ45" si="2">IF(CI15=0,0,G191)</f>
        <v>0</v>
      </c>
      <c r="CK15" s="405">
        <f t="shared" ref="CK15:CK45" si="3">IF(CI15=0,0,ROUND(CI15/CJ15,6))</f>
        <v>0</v>
      </c>
      <c r="CL15" s="404">
        <f t="shared" ref="CL15:CL45" si="4">IF(CI15=0,0,IF(L191=0,0,L191))</f>
        <v>0</v>
      </c>
      <c r="CM15" s="404">
        <f t="shared" ref="CM15:CM45" si="5">IF(CI15=0,0,IF(M191=0,0,M191))</f>
        <v>0</v>
      </c>
      <c r="CN15" s="406">
        <f t="shared" ref="CN15:CN45" si="6">IF(ISERR(ROUND(CK15*CL15,0)=0),0,ROUND(CK15*CL15,0))</f>
        <v>0</v>
      </c>
      <c r="CO15" s="407">
        <f t="shared" ref="CO15:CO45" si="7">IF(ISERR(ROUND(CK15*CM15,0)=0),0,ROUND(CK15*CM15,0))</f>
        <v>0</v>
      </c>
      <c r="CP15" s="398" t="s">
        <v>184</v>
      </c>
      <c r="CQ15" s="62" t="s">
        <v>185</v>
      </c>
      <c r="CR15" s="404">
        <f t="shared" ref="CR15:CR28" si="8">IF(J238=0,0,J238)</f>
        <v>0</v>
      </c>
      <c r="CS15" s="412">
        <f>IF(CR15=0,0,I147+I167)</f>
        <v>0</v>
      </c>
      <c r="CT15" s="413">
        <f t="shared" ref="CT15:CT28" si="9">IF(CR15=0,0,ROUND(CR15/CS15,2))</f>
        <v>0</v>
      </c>
      <c r="CU15" s="404">
        <f t="shared" ref="CU15:CU28" si="10">IF(CR15=0,0,IF(K147=0,0,K147))</f>
        <v>0</v>
      </c>
      <c r="CV15" s="409"/>
      <c r="CW15" s="406">
        <f t="shared" ref="CW15:CW28" si="11">IF(ISERR(ROUND(CT15*CU15,0)=0),0,ROUND(CT15*CU15,0))</f>
        <v>0</v>
      </c>
      <c r="CX15" s="411"/>
      <c r="CY15" s="350" t="s">
        <v>171</v>
      </c>
      <c r="CZ15" s="57" t="s">
        <v>186</v>
      </c>
      <c r="DA15" s="57"/>
      <c r="DB15" s="200"/>
      <c r="DC15" s="213"/>
      <c r="DD15" s="207"/>
      <c r="DE15" s="208"/>
      <c r="DF15" s="302"/>
      <c r="DG15" s="52" t="s">
        <v>187</v>
      </c>
      <c r="DH15" s="52"/>
      <c r="DI15" s="52"/>
      <c r="DJ15" s="186"/>
      <c r="DK15" s="99">
        <f>IF(DC26=0,0,DC26)</f>
        <v>0</v>
      </c>
      <c r="DL15" s="105">
        <f>IF(DE26=0,0,DE26)</f>
        <v>0</v>
      </c>
      <c r="DM15" s="36"/>
      <c r="DN15" s="52" t="s">
        <v>188</v>
      </c>
      <c r="DO15" s="52"/>
      <c r="DP15" s="52"/>
      <c r="DQ15" s="52"/>
      <c r="DR15" s="52"/>
      <c r="DS15" s="52"/>
      <c r="DT15" s="52"/>
      <c r="DU15" s="52"/>
      <c r="DV15" s="317"/>
      <c r="DW15" s="220">
        <f>IF(ISERR(DY28=0),0,DY28)</f>
        <v>0</v>
      </c>
      <c r="DX15" s="220"/>
      <c r="DY15" s="214"/>
      <c r="DZ15" s="261"/>
      <c r="EA15" s="52" t="s">
        <v>189</v>
      </c>
      <c r="EB15" s="52"/>
      <c r="EC15" s="100"/>
      <c r="ED15" s="100"/>
      <c r="EE15" s="337"/>
      <c r="EF15" s="330">
        <f>IF(E305=0,0,E305)</f>
        <v>0</v>
      </c>
      <c r="EG15" s="397" t="s">
        <v>121</v>
      </c>
      <c r="EH15" s="43" t="str">
        <f t="shared" ref="EH15:EH35" si="12">B191</f>
        <v>Operating Room</v>
      </c>
      <c r="EI15" s="404">
        <f>IF(K191=0,0,K191)</f>
        <v>0</v>
      </c>
      <c r="EJ15" s="404">
        <f>IF(EI15=0,0,G191)</f>
        <v>0</v>
      </c>
      <c r="EK15" s="405">
        <f t="shared" ref="EK15:EK45" si="13">IF(EI15=0,0,ROUND(EI15/EJ15,6))</f>
        <v>0</v>
      </c>
      <c r="EL15" s="404">
        <f>IF(EI15=0,0,IF(L191=0,0,L191))</f>
        <v>0</v>
      </c>
      <c r="EM15" s="404">
        <f>IF(EI15=0,0,IF(M191=0,0,M191))</f>
        <v>0</v>
      </c>
      <c r="EN15" s="406">
        <f>IF(ISERR(ROUND(EK15*EL15,0)=0),0,ROUND(EK15*EL15,0))</f>
        <v>0</v>
      </c>
      <c r="EO15" s="414">
        <f>IF(ISERR(ROUND(EK15*EM15,0)=0),0,ROUND(EK15*EM15,0))</f>
        <v>0</v>
      </c>
      <c r="EP15" s="398" t="s">
        <v>184</v>
      </c>
      <c r="EQ15" s="52" t="s">
        <v>185</v>
      </c>
      <c r="ER15" s="404">
        <f>IF(K238=0,0,K238)</f>
        <v>0</v>
      </c>
      <c r="ES15" s="412">
        <f>IF(ER15=0,0,I147+I167)</f>
        <v>0</v>
      </c>
      <c r="ET15" s="413">
        <f>IF(ER15=0,0,ROUND(ER15/ES15,2))</f>
        <v>0</v>
      </c>
      <c r="EU15" s="404">
        <f>IF(ER15=0,0,IF(K147=0,0,K147))</f>
        <v>0</v>
      </c>
      <c r="EV15" s="409"/>
      <c r="EW15" s="404">
        <f t="shared" ref="EW15:EW28" si="14">IF(ISERR(ROUND(ET15*EU15,0)=0),0,ROUND(ET15*EU15,0))</f>
        <v>0</v>
      </c>
      <c r="EX15" s="409"/>
      <c r="EY15" t="s">
        <v>190</v>
      </c>
      <c r="FA15" s="98">
        <f>IF(FE15&gt;0,E349,0)</f>
        <v>0</v>
      </c>
      <c r="FB15" s="12"/>
      <c r="FC15" s="98">
        <f>IF(ISERR(FE15+FA15=0),0,FE15-FA15)</f>
        <v>0</v>
      </c>
      <c r="FD15" s="12"/>
      <c r="FE15" s="98">
        <f>IF(K166=0,0,K166)</f>
        <v>0</v>
      </c>
    </row>
    <row r="16" spans="29:161" ht="11.1" customHeight="1">
      <c r="AC16" s="51" t="s">
        <v>191</v>
      </c>
      <c r="AD16" s="51"/>
      <c r="AE16" s="51"/>
      <c r="AF16" s="51"/>
      <c r="AG16" s="50"/>
      <c r="AH16" s="51" t="s">
        <v>192</v>
      </c>
      <c r="AI16" s="51"/>
      <c r="AJ16" s="51"/>
      <c r="AK16" s="51"/>
      <c r="AL16" s="51"/>
      <c r="AM16" s="50"/>
      <c r="AN16" s="51" t="s">
        <v>193</v>
      </c>
      <c r="AO16" s="51"/>
      <c r="AP16" s="51"/>
      <c r="AQ16" s="52"/>
      <c r="AR16" s="52"/>
      <c r="AS16" s="52"/>
      <c r="AT16" s="52"/>
      <c r="AU16" s="52"/>
      <c r="AV16" s="52"/>
      <c r="AW16" s="389" t="s">
        <v>121</v>
      </c>
      <c r="AX16" s="42" t="s">
        <v>185</v>
      </c>
      <c r="AY16" s="109">
        <f t="shared" ref="AY16:BB19" si="15">IF(F147=0,0,F147)</f>
        <v>0</v>
      </c>
      <c r="AZ16" s="109">
        <f t="shared" si="15"/>
        <v>0</v>
      </c>
      <c r="BA16" s="109">
        <f t="shared" si="15"/>
        <v>0</v>
      </c>
      <c r="BB16" s="109">
        <f t="shared" si="15"/>
        <v>0</v>
      </c>
      <c r="BC16" s="113">
        <f t="shared" ref="BC16:BC29" si="16">IF(ISERR(BB16/AZ16),0,BB16/AZ16)</f>
        <v>0</v>
      </c>
      <c r="BD16" s="109">
        <f>IF(E174=0,0,E174)</f>
        <v>0</v>
      </c>
      <c r="BE16" s="109">
        <f>IF(E175=0,0,E175)</f>
        <v>0</v>
      </c>
      <c r="BF16" s="114">
        <f>IF(ISERR((BB16+SUM(BB20:BB34))/BE16),0,(BB16+SUM(BB20:BB34))/BE16)</f>
        <v>0</v>
      </c>
      <c r="BG16" s="70" t="s">
        <v>87</v>
      </c>
      <c r="BH16" s="80" t="s">
        <v>194</v>
      </c>
      <c r="BI16" s="193" t="s">
        <v>195</v>
      </c>
      <c r="BJ16" s="193" t="s">
        <v>137</v>
      </c>
      <c r="BK16" s="254" t="s">
        <v>196</v>
      </c>
      <c r="BL16" s="190" t="s">
        <v>197</v>
      </c>
      <c r="BM16" s="193" t="s">
        <v>197</v>
      </c>
      <c r="BN16" s="187" t="s">
        <v>198</v>
      </c>
      <c r="BO16" s="193" t="s">
        <v>199</v>
      </c>
      <c r="BP16" s="464" t="s">
        <v>200</v>
      </c>
      <c r="BQ16" s="465" t="s">
        <v>201</v>
      </c>
      <c r="BR16" s="213"/>
      <c r="BS16" s="475"/>
      <c r="BT16" s="476"/>
      <c r="BU16" s="470"/>
      <c r="BV16" s="477"/>
      <c r="BW16" s="192" t="s">
        <v>87</v>
      </c>
      <c r="BX16" s="173"/>
      <c r="BY16" s="265" t="s">
        <v>195</v>
      </c>
      <c r="BZ16" s="64" t="s">
        <v>138</v>
      </c>
      <c r="CA16" s="265" t="s">
        <v>140</v>
      </c>
      <c r="CB16" s="196" t="s">
        <v>202</v>
      </c>
      <c r="CC16" s="146" t="s">
        <v>203</v>
      </c>
      <c r="CD16" s="270"/>
      <c r="CE16" s="273" t="s">
        <v>204</v>
      </c>
      <c r="CF16" s="283"/>
      <c r="CG16" s="397" t="s">
        <v>171</v>
      </c>
      <c r="CH16" s="112" t="str">
        <f t="shared" si="0"/>
        <v>Recovery Room</v>
      </c>
      <c r="CI16" s="404">
        <f t="shared" si="1"/>
        <v>0</v>
      </c>
      <c r="CJ16" s="404">
        <f t="shared" si="2"/>
        <v>0</v>
      </c>
      <c r="CK16" s="405">
        <f t="shared" si="3"/>
        <v>0</v>
      </c>
      <c r="CL16" s="404">
        <f t="shared" si="4"/>
        <v>0</v>
      </c>
      <c r="CM16" s="404">
        <f t="shared" si="5"/>
        <v>0</v>
      </c>
      <c r="CN16" s="406">
        <f t="shared" si="6"/>
        <v>0</v>
      </c>
      <c r="CO16" s="407">
        <f t="shared" si="7"/>
        <v>0</v>
      </c>
      <c r="CP16" s="397" t="s">
        <v>205</v>
      </c>
      <c r="CQ16" s="112" t="str">
        <f>E148</f>
        <v>Psych</v>
      </c>
      <c r="CR16" s="404">
        <f t="shared" si="8"/>
        <v>0</v>
      </c>
      <c r="CS16" s="412">
        <f>IF(CR16=0,0,I148)</f>
        <v>0</v>
      </c>
      <c r="CT16" s="413">
        <f t="shared" si="9"/>
        <v>0</v>
      </c>
      <c r="CU16" s="404">
        <f t="shared" si="10"/>
        <v>0</v>
      </c>
      <c r="CV16" s="409"/>
      <c r="CW16" s="406">
        <f t="shared" si="11"/>
        <v>0</v>
      </c>
      <c r="CX16" s="411"/>
      <c r="CY16" s="351"/>
      <c r="CZ16" s="52" t="s">
        <v>206</v>
      </c>
      <c r="DA16" s="52"/>
      <c r="DB16" s="201"/>
      <c r="DC16" s="214">
        <f>IF(BV58=0,0,BV58)</f>
        <v>0</v>
      </c>
      <c r="DD16" s="215"/>
      <c r="DE16" s="216"/>
      <c r="DF16" s="301" t="s">
        <v>171</v>
      </c>
      <c r="DG16" s="57" t="s">
        <v>207</v>
      </c>
      <c r="DH16" s="57"/>
      <c r="DI16" s="57"/>
      <c r="DJ16" s="179"/>
      <c r="DK16" s="94"/>
      <c r="DL16" s="106"/>
      <c r="DM16" s="91" t="s">
        <v>208</v>
      </c>
      <c r="DN16" s="57" t="s">
        <v>209</v>
      </c>
      <c r="DO16" s="57"/>
      <c r="DP16" s="57"/>
      <c r="DQ16" s="57"/>
      <c r="DR16" s="57"/>
      <c r="DS16" s="57"/>
      <c r="DT16" s="57"/>
      <c r="DU16" s="57"/>
      <c r="DV16" s="327"/>
      <c r="DW16" s="322"/>
      <c r="DX16" s="322"/>
      <c r="DY16" s="222"/>
      <c r="DZ16" s="334" t="s">
        <v>208</v>
      </c>
      <c r="EA16" s="57" t="s">
        <v>210</v>
      </c>
      <c r="EB16" s="57"/>
      <c r="EC16" s="107"/>
      <c r="ED16" s="107"/>
      <c r="EE16" s="336"/>
      <c r="EF16" s="329"/>
      <c r="EG16" s="397" t="s">
        <v>171</v>
      </c>
      <c r="EH16" s="43" t="str">
        <f t="shared" si="12"/>
        <v>Recovery Room</v>
      </c>
      <c r="EI16" s="404">
        <f t="shared" ref="EI16:EI56" si="17">IF(K192=0,0,K192)</f>
        <v>0</v>
      </c>
      <c r="EJ16" s="404">
        <f t="shared" ref="EJ16:EJ56" si="18">IF(EI16=0,0,G192)</f>
        <v>0</v>
      </c>
      <c r="EK16" s="405">
        <f t="shared" si="13"/>
        <v>0</v>
      </c>
      <c r="EL16" s="404">
        <f t="shared" ref="EL16:EL56" si="19">IF(EI16=0,0,IF(L192=0,0,L192))</f>
        <v>0</v>
      </c>
      <c r="EM16" s="404">
        <f t="shared" ref="EM16:EM56" si="20">IF(EI16=0,0,IF(M192=0,0,M192))</f>
        <v>0</v>
      </c>
      <c r="EN16" s="406">
        <f t="shared" ref="EN16:EN56" si="21">IF(ISERR(ROUND(EK16*EL16,0)=0),0,ROUND(EK16*EL16,0))</f>
        <v>0</v>
      </c>
      <c r="EO16" s="414">
        <f t="shared" ref="EO16:EO56" si="22">IF(ISERR(ROUND(EK16*EM16,0)=0),0,ROUND(EK16*EM16,0))</f>
        <v>0</v>
      </c>
      <c r="EP16" s="397" t="s">
        <v>205</v>
      </c>
      <c r="EQ16" s="43" t="str">
        <f>E148</f>
        <v>Psych</v>
      </c>
      <c r="ER16" s="404">
        <f>IF(K239=0,0,K239)</f>
        <v>0</v>
      </c>
      <c r="ES16" s="412">
        <f>IF(ER16=0,0,I148)</f>
        <v>0</v>
      </c>
      <c r="ET16" s="413">
        <f>IF(ER16=0,0,ROUND(ER16/ES16,2))</f>
        <v>0</v>
      </c>
      <c r="EU16" s="404">
        <f t="shared" ref="EU16:EU34" si="23">IF(ER16=0,0,IF(K148=0,0,K148))</f>
        <v>0</v>
      </c>
      <c r="EV16" s="409"/>
      <c r="EW16" s="404">
        <f t="shared" si="14"/>
        <v>0</v>
      </c>
      <c r="EX16" s="409"/>
      <c r="FA16" s="12"/>
      <c r="FB16" s="12"/>
      <c r="FC16" s="12"/>
      <c r="FD16" s="12"/>
      <c r="FE16" s="12"/>
    </row>
    <row r="17" spans="29:161" ht="11.1" customHeight="1">
      <c r="AC17" s="12"/>
      <c r="AW17" s="389" t="s">
        <v>171</v>
      </c>
      <c r="AX17" s="42" t="str">
        <f>E148</f>
        <v>Psych</v>
      </c>
      <c r="AY17" s="109">
        <f t="shared" si="15"/>
        <v>0</v>
      </c>
      <c r="AZ17" s="109">
        <f t="shared" si="15"/>
        <v>0</v>
      </c>
      <c r="BA17" s="109">
        <f t="shared" si="15"/>
        <v>0</v>
      </c>
      <c r="BB17" s="109">
        <f t="shared" si="15"/>
        <v>0</v>
      </c>
      <c r="BC17" s="113">
        <f t="shared" si="16"/>
        <v>0</v>
      </c>
      <c r="BD17" s="109">
        <f>IF(F174=0,0,F174)</f>
        <v>0</v>
      </c>
      <c r="BE17" s="109">
        <f>IF(F175=0,0,F175)</f>
        <v>0</v>
      </c>
      <c r="BF17" s="114">
        <f>IF(ISERR(BB17/BE17),0,BB17/BE17)</f>
        <v>0</v>
      </c>
      <c r="BG17" s="95"/>
      <c r="BH17" s="95"/>
      <c r="BI17" s="89" t="s">
        <v>118</v>
      </c>
      <c r="BJ17" s="238" t="s">
        <v>119</v>
      </c>
      <c r="BK17" s="257" t="s">
        <v>163</v>
      </c>
      <c r="BL17" s="255" t="s">
        <v>164</v>
      </c>
      <c r="BM17" s="285" t="s">
        <v>176</v>
      </c>
      <c r="BN17" s="286" t="s">
        <v>166</v>
      </c>
      <c r="BO17" s="286" t="s">
        <v>177</v>
      </c>
      <c r="BP17" s="201"/>
      <c r="BQ17" s="201" t="s">
        <v>211</v>
      </c>
      <c r="BR17" s="186"/>
      <c r="BS17" s="478">
        <f>IF(BS15=0,0,I147+I167)</f>
        <v>0</v>
      </c>
      <c r="BT17" s="478">
        <f>IF(BT15=0,0,I148)</f>
        <v>0</v>
      </c>
      <c r="BU17" s="478">
        <f>IF(BU15=0,0,I149)</f>
        <v>0</v>
      </c>
      <c r="BV17" s="478">
        <f>IF(BV15=0,0,I150)</f>
        <v>0</v>
      </c>
      <c r="BW17" s="245"/>
      <c r="BX17" s="62"/>
      <c r="BY17" s="86" t="s">
        <v>118</v>
      </c>
      <c r="BZ17" s="89" t="s">
        <v>119</v>
      </c>
      <c r="CA17" s="86" t="s">
        <v>163</v>
      </c>
      <c r="CB17" s="89" t="s">
        <v>164</v>
      </c>
      <c r="CC17" s="346" t="s">
        <v>176</v>
      </c>
      <c r="CD17" s="347"/>
      <c r="CE17" s="348" t="s">
        <v>166</v>
      </c>
      <c r="CF17" s="349"/>
      <c r="CG17" s="397" t="s">
        <v>208</v>
      </c>
      <c r="CH17" s="112" t="str">
        <f t="shared" si="0"/>
        <v>Delivery and Labor Room</v>
      </c>
      <c r="CI17" s="404">
        <f t="shared" si="1"/>
        <v>0</v>
      </c>
      <c r="CJ17" s="404">
        <f t="shared" si="2"/>
        <v>0</v>
      </c>
      <c r="CK17" s="405">
        <f t="shared" si="3"/>
        <v>0</v>
      </c>
      <c r="CL17" s="404">
        <f t="shared" si="4"/>
        <v>0</v>
      </c>
      <c r="CM17" s="404">
        <f t="shared" si="5"/>
        <v>0</v>
      </c>
      <c r="CN17" s="406">
        <f t="shared" si="6"/>
        <v>0</v>
      </c>
      <c r="CO17" s="407">
        <f t="shared" si="7"/>
        <v>0</v>
      </c>
      <c r="CP17" s="397" t="s">
        <v>212</v>
      </c>
      <c r="CQ17" s="112" t="str">
        <f>E149</f>
        <v>Rehab</v>
      </c>
      <c r="CR17" s="404">
        <f t="shared" si="8"/>
        <v>0</v>
      </c>
      <c r="CS17" s="404">
        <f t="shared" ref="CS17:CS28" si="24">IF(CR17=0,0,I149)</f>
        <v>0</v>
      </c>
      <c r="CT17" s="413">
        <f t="shared" si="9"/>
        <v>0</v>
      </c>
      <c r="CU17" s="404">
        <f t="shared" si="10"/>
        <v>0</v>
      </c>
      <c r="CV17" s="409"/>
      <c r="CW17" s="406">
        <f t="shared" si="11"/>
        <v>0</v>
      </c>
      <c r="CX17" s="411"/>
      <c r="CY17" s="350" t="s">
        <v>208</v>
      </c>
      <c r="CZ17" s="57" t="s">
        <v>213</v>
      </c>
      <c r="DA17" s="57"/>
      <c r="DB17" s="200"/>
      <c r="DC17" s="213"/>
      <c r="DD17" s="200"/>
      <c r="DE17" s="213"/>
      <c r="DF17" s="302"/>
      <c r="DG17" s="52" t="s">
        <v>214</v>
      </c>
      <c r="DH17" s="52"/>
      <c r="DI17" s="52"/>
      <c r="DJ17" s="186"/>
      <c r="DK17" s="99">
        <f>IF(DC66=0,0,DC66)</f>
        <v>0</v>
      </c>
      <c r="DL17" s="105">
        <f>IF(DE66=0,0,DE66)</f>
        <v>0</v>
      </c>
      <c r="DM17" s="36"/>
      <c r="DN17" s="52" t="s">
        <v>215</v>
      </c>
      <c r="DO17" s="52"/>
      <c r="DP17" s="52"/>
      <c r="DQ17" s="52"/>
      <c r="DR17" s="52"/>
      <c r="DS17" s="52"/>
      <c r="DT17" s="52"/>
      <c r="DU17" s="52"/>
      <c r="DV17" s="317"/>
      <c r="DW17" s="220">
        <f>IF(DW15=0,0,IF(DW15&lt;DW13,DW15,DW13))</f>
        <v>0</v>
      </c>
      <c r="DX17" s="220"/>
      <c r="DY17" s="214"/>
      <c r="DZ17" s="262"/>
      <c r="EA17" s="52" t="s">
        <v>216</v>
      </c>
      <c r="EB17" s="52"/>
      <c r="EC17" s="52"/>
      <c r="ED17" s="52"/>
      <c r="EE17" s="201"/>
      <c r="EF17" s="330">
        <f>IF(ISERR(EF13+EF15=0),0,EF13+EF15)</f>
        <v>0</v>
      </c>
      <c r="EG17" s="397" t="s">
        <v>208</v>
      </c>
      <c r="EH17" s="43" t="str">
        <f t="shared" si="12"/>
        <v>Delivery and Labor Room</v>
      </c>
      <c r="EI17" s="404">
        <f t="shared" si="17"/>
        <v>0</v>
      </c>
      <c r="EJ17" s="404">
        <f t="shared" si="18"/>
        <v>0</v>
      </c>
      <c r="EK17" s="405">
        <f t="shared" si="13"/>
        <v>0</v>
      </c>
      <c r="EL17" s="404">
        <f t="shared" si="19"/>
        <v>0</v>
      </c>
      <c r="EM17" s="404">
        <f t="shared" si="20"/>
        <v>0</v>
      </c>
      <c r="EN17" s="406">
        <f t="shared" si="21"/>
        <v>0</v>
      </c>
      <c r="EO17" s="414">
        <f t="shared" si="22"/>
        <v>0</v>
      </c>
      <c r="EP17" s="397" t="s">
        <v>212</v>
      </c>
      <c r="EQ17" s="43" t="str">
        <f>E149</f>
        <v>Rehab</v>
      </c>
      <c r="ER17" s="404">
        <f t="shared" ref="ER17:ER34" si="25">IF(K240=0,0,K240)</f>
        <v>0</v>
      </c>
      <c r="ES17" s="412">
        <f t="shared" ref="ES17:ES34" si="26">IF(ER17=0,0,I149)</f>
        <v>0</v>
      </c>
      <c r="ET17" s="413">
        <f t="shared" ref="ET17:ET34" si="27">IF(ER17=0,0,ROUND(ER17/ES17,2))</f>
        <v>0</v>
      </c>
      <c r="EU17" s="404">
        <f t="shared" si="23"/>
        <v>0</v>
      </c>
      <c r="EV17" s="409"/>
      <c r="EW17" s="404">
        <f t="shared" si="14"/>
        <v>0</v>
      </c>
      <c r="EX17" s="409"/>
      <c r="EY17" t="s">
        <v>217</v>
      </c>
      <c r="FA17" s="98">
        <f>IF(ISERR(FE19+FE21),0,FA19+FA21)</f>
        <v>0</v>
      </c>
      <c r="FB17" s="12"/>
      <c r="FC17" s="98">
        <f>IF(ISERR(FE17+FA17=0),0,FE17-FA17)</f>
        <v>0</v>
      </c>
      <c r="FD17" s="12"/>
      <c r="FE17" s="98">
        <f>IF(ISERR(FE19+FE21),0,FE19+FE21)</f>
        <v>0</v>
      </c>
    </row>
    <row r="18" spans="29:161" ht="11.1" customHeight="1">
      <c r="AC18" s="7" t="str">
        <f>IF(ISERR(REPT(E102,1)),0,REPT(E102,1))</f>
        <v/>
      </c>
      <c r="AE18" t="s">
        <v>218</v>
      </c>
      <c r="AH18" s="7" t="str">
        <f>IF(ISERR(REPT(E106,1)),0,REPT(E106,1))</f>
        <v/>
      </c>
      <c r="AJ18" t="s">
        <v>219</v>
      </c>
      <c r="AN18" s="7" t="str">
        <f>IF(ISERR(REPT(E109,1)),0,REPT(E109,1))</f>
        <v/>
      </c>
      <c r="AP18" t="s">
        <v>220</v>
      </c>
      <c r="AS18" s="7" t="str">
        <f>IF(ISERR(REPT(E112,1)),0,REPT(E112,1))</f>
        <v/>
      </c>
      <c r="AU18" t="s">
        <v>221</v>
      </c>
      <c r="AW18" s="389" t="s">
        <v>208</v>
      </c>
      <c r="AX18" s="42" t="str">
        <f>E149</f>
        <v>Rehab</v>
      </c>
      <c r="AY18" s="109">
        <f t="shared" si="15"/>
        <v>0</v>
      </c>
      <c r="AZ18" s="109">
        <f t="shared" si="15"/>
        <v>0</v>
      </c>
      <c r="BA18" s="109">
        <f t="shared" si="15"/>
        <v>0</v>
      </c>
      <c r="BB18" s="109">
        <f t="shared" si="15"/>
        <v>0</v>
      </c>
      <c r="BC18" s="113">
        <f t="shared" si="16"/>
        <v>0</v>
      </c>
      <c r="BD18" s="109">
        <f>IF(G174=0,0,G174)</f>
        <v>0</v>
      </c>
      <c r="BE18" s="109">
        <f>IF(G175=0,0,G175)</f>
        <v>0</v>
      </c>
      <c r="BF18" s="114">
        <f>IF(ISERR(BB18/BE18),0,BB18/BE18)</f>
        <v>0</v>
      </c>
      <c r="BG18" s="389" t="s">
        <v>121</v>
      </c>
      <c r="BH18" s="31" t="str">
        <f t="shared" ref="BH18:BH38" si="28">B191</f>
        <v>Operating Room</v>
      </c>
      <c r="BI18" s="109">
        <f>IF(F191=0,0,F191)</f>
        <v>0</v>
      </c>
      <c r="BJ18" s="109">
        <f>IF(G191=0,0,G191)</f>
        <v>0</v>
      </c>
      <c r="BK18" s="256">
        <f t="shared" ref="BK18:BK49" si="29">IF(ISERR(ROUND(F191/G191,6)),0,ROUND(F191/G191,6))</f>
        <v>0</v>
      </c>
      <c r="BL18" s="109">
        <f t="shared" ref="BL18:BL49" si="30">IF(L191=0,0,L191)</f>
        <v>0</v>
      </c>
      <c r="BM18" s="109">
        <f t="shared" ref="BM18:BM49" si="31">IF(M191=0,0,M191)</f>
        <v>0</v>
      </c>
      <c r="BN18" s="105">
        <f t="shared" ref="BN18:BN49" si="32">IF(ISERR(ROUND(BK18*BL18,0)=0),0,ROUND(BK18*BL18,0))</f>
        <v>0</v>
      </c>
      <c r="BO18" s="288">
        <f t="shared" ref="BO18:BO49" si="33">IF(ISERR(ROUND(BK18*BM18,0)=0),0,ROUND(BK18*BM18,0))</f>
        <v>0</v>
      </c>
      <c r="BP18" s="463" t="s">
        <v>222</v>
      </c>
      <c r="BQ18" s="198" t="s">
        <v>223</v>
      </c>
      <c r="BR18" s="179"/>
      <c r="BS18" s="261"/>
      <c r="BT18" s="243"/>
      <c r="BU18" s="174"/>
      <c r="BV18" s="243"/>
      <c r="BW18" s="479" t="s">
        <v>121</v>
      </c>
      <c r="BX18" s="117" t="s">
        <v>224</v>
      </c>
      <c r="BY18" s="118">
        <v>1</v>
      </c>
      <c r="BZ18" s="109">
        <f>IF(ISERR(BZ41+BZ58=0),0,BZ41+BZ58)</f>
        <v>0</v>
      </c>
      <c r="CA18" s="116"/>
      <c r="CB18" s="116"/>
      <c r="CC18" s="119"/>
      <c r="CD18" s="120"/>
      <c r="CE18" s="313"/>
      <c r="CF18" s="258"/>
      <c r="CG18" s="397" t="s">
        <v>225</v>
      </c>
      <c r="CH18" s="112" t="str">
        <f t="shared" si="0"/>
        <v>Anesthesiology</v>
      </c>
      <c r="CI18" s="404">
        <f t="shared" si="1"/>
        <v>0</v>
      </c>
      <c r="CJ18" s="404">
        <f t="shared" si="2"/>
        <v>0</v>
      </c>
      <c r="CK18" s="405">
        <f t="shared" si="3"/>
        <v>0</v>
      </c>
      <c r="CL18" s="404">
        <f t="shared" si="4"/>
        <v>0</v>
      </c>
      <c r="CM18" s="404">
        <f t="shared" si="5"/>
        <v>0</v>
      </c>
      <c r="CN18" s="406">
        <f t="shared" si="6"/>
        <v>0</v>
      </c>
      <c r="CO18" s="407">
        <f t="shared" si="7"/>
        <v>0</v>
      </c>
      <c r="CP18" s="397" t="s">
        <v>226</v>
      </c>
      <c r="CQ18" s="112" t="str">
        <f>E150</f>
        <v>Other (Sub)</v>
      </c>
      <c r="CR18" s="404">
        <f t="shared" si="8"/>
        <v>0</v>
      </c>
      <c r="CS18" s="404">
        <f t="shared" si="24"/>
        <v>0</v>
      </c>
      <c r="CT18" s="413">
        <f t="shared" si="9"/>
        <v>0</v>
      </c>
      <c r="CU18" s="404">
        <f t="shared" si="10"/>
        <v>0</v>
      </c>
      <c r="CV18" s="409"/>
      <c r="CW18" s="406">
        <f t="shared" si="11"/>
        <v>0</v>
      </c>
      <c r="CX18" s="411"/>
      <c r="CY18" s="351"/>
      <c r="CZ18" s="52" t="s">
        <v>227</v>
      </c>
      <c r="DA18" s="52"/>
      <c r="DB18" s="201"/>
      <c r="DC18" s="214">
        <f>IF(ISERR(CE59=0),0,CE59)</f>
        <v>0</v>
      </c>
      <c r="DD18" s="201"/>
      <c r="DE18" s="214">
        <f>IF(ISERR(CF59=0),0,CF59)</f>
        <v>0</v>
      </c>
      <c r="DF18" s="301" t="s">
        <v>208</v>
      </c>
      <c r="DG18" s="57" t="s">
        <v>228</v>
      </c>
      <c r="DH18" s="57"/>
      <c r="DI18" s="57"/>
      <c r="DJ18" s="179"/>
      <c r="DK18" s="94"/>
      <c r="DL18" s="106"/>
      <c r="DW18" s="12"/>
      <c r="EF18" s="335"/>
      <c r="EG18" s="397" t="s">
        <v>225</v>
      </c>
      <c r="EH18" s="43" t="str">
        <f t="shared" si="12"/>
        <v>Anesthesiology</v>
      </c>
      <c r="EI18" s="404">
        <f t="shared" si="17"/>
        <v>0</v>
      </c>
      <c r="EJ18" s="404">
        <f t="shared" si="18"/>
        <v>0</v>
      </c>
      <c r="EK18" s="405">
        <f t="shared" si="13"/>
        <v>0</v>
      </c>
      <c r="EL18" s="404">
        <f t="shared" si="19"/>
        <v>0</v>
      </c>
      <c r="EM18" s="404">
        <f t="shared" si="20"/>
        <v>0</v>
      </c>
      <c r="EN18" s="406">
        <f t="shared" si="21"/>
        <v>0</v>
      </c>
      <c r="EO18" s="414">
        <f t="shared" si="22"/>
        <v>0</v>
      </c>
      <c r="EP18" s="397" t="s">
        <v>226</v>
      </c>
      <c r="EQ18" s="43" t="str">
        <f>E150</f>
        <v>Other (Sub)</v>
      </c>
      <c r="ER18" s="404">
        <f t="shared" si="25"/>
        <v>0</v>
      </c>
      <c r="ES18" s="412">
        <f t="shared" si="26"/>
        <v>0</v>
      </c>
      <c r="ET18" s="413">
        <f t="shared" si="27"/>
        <v>0</v>
      </c>
      <c r="EU18" s="404">
        <f t="shared" si="23"/>
        <v>0</v>
      </c>
      <c r="EV18" s="409"/>
      <c r="EW18" s="404">
        <f t="shared" si="14"/>
        <v>0</v>
      </c>
      <c r="EX18" s="409"/>
      <c r="FA18" s="12"/>
      <c r="FB18" s="12"/>
      <c r="FC18" s="12"/>
      <c r="FD18" s="12"/>
      <c r="FE18" s="12"/>
    </row>
    <row r="19" spans="29:161" ht="11.1" customHeight="1">
      <c r="AC19" s="8" t="str">
        <f>IF(ISERR(REPT(E102,1)),0,REPT(E102,1))</f>
        <v/>
      </c>
      <c r="AH19" s="8" t="str">
        <f>IF(ISERR(REPT(E106,1)),0,REPT(E106,1))</f>
        <v/>
      </c>
      <c r="AN19" s="8" t="str">
        <f>IF(ISERR(REPT(E109,1)),0,REPT(E109,1))</f>
        <v/>
      </c>
      <c r="AS19" s="8" t="str">
        <f>IF(ISERR(REPT(E112,1)),0,REPT(E112,1))</f>
        <v/>
      </c>
      <c r="AW19" s="389" t="s">
        <v>225</v>
      </c>
      <c r="AX19" s="42" t="str">
        <f>E150</f>
        <v>Other (Sub)</v>
      </c>
      <c r="AY19" s="109">
        <f t="shared" si="15"/>
        <v>0</v>
      </c>
      <c r="AZ19" s="109">
        <f t="shared" si="15"/>
        <v>0</v>
      </c>
      <c r="BA19" s="109">
        <f t="shared" si="15"/>
        <v>0</v>
      </c>
      <c r="BB19" s="109">
        <f t="shared" si="15"/>
        <v>0</v>
      </c>
      <c r="BC19" s="113">
        <f t="shared" si="16"/>
        <v>0</v>
      </c>
      <c r="BD19" s="109">
        <f>IF(H174=0,0,H174)</f>
        <v>0</v>
      </c>
      <c r="BE19" s="109">
        <f>IF(H175=0,0,H175)</f>
        <v>0</v>
      </c>
      <c r="BF19" s="114">
        <f>IF(ISERR(BB19/BE19),0,BB19/BE19)</f>
        <v>0</v>
      </c>
      <c r="BG19" s="389" t="s">
        <v>171</v>
      </c>
      <c r="BH19" s="31" t="str">
        <f t="shared" si="28"/>
        <v>Recovery Room</v>
      </c>
      <c r="BI19" s="109">
        <f t="shared" ref="BI19:BI49" si="34">IF(F192=0,0,F192)</f>
        <v>0</v>
      </c>
      <c r="BJ19" s="109">
        <f t="shared" ref="BJ19:BJ49" si="35">IF(G192=0,0,G192)</f>
        <v>0</v>
      </c>
      <c r="BK19" s="110">
        <f t="shared" si="29"/>
        <v>0</v>
      </c>
      <c r="BL19" s="109">
        <f t="shared" si="30"/>
        <v>0</v>
      </c>
      <c r="BM19" s="109">
        <f t="shared" si="31"/>
        <v>0</v>
      </c>
      <c r="BN19" s="109">
        <f t="shared" si="32"/>
        <v>0</v>
      </c>
      <c r="BO19" s="289">
        <f t="shared" si="33"/>
        <v>0</v>
      </c>
      <c r="BP19" s="446"/>
      <c r="BQ19" s="201" t="s">
        <v>229</v>
      </c>
      <c r="BR19" s="186"/>
      <c r="BS19" s="466">
        <f>IF(EC67&gt;1,ROUND(EC67,2),IF(F238&gt;1,ROUND(F238/(I147+I167),2),0))</f>
        <v>0</v>
      </c>
      <c r="BT19" s="466">
        <f>IF(ED67&gt;1,ROUND(ED67,2),IF(F239&gt;1,ROUND(F239/I148,2),0))</f>
        <v>0</v>
      </c>
      <c r="BU19" s="467">
        <f>IF(EE67&gt;1,ROUND(EE67,2),IF(F240&gt;1,ROUND(F240/I149,2),0))</f>
        <v>0</v>
      </c>
      <c r="BV19" s="468">
        <f>IF(EF67&gt;1,ROUND(EF67,2),IF(F241&gt;1,ROUND(F241/I150,2),0))</f>
        <v>0</v>
      </c>
      <c r="BW19" s="350" t="s">
        <v>171</v>
      </c>
      <c r="BX19" s="58" t="s">
        <v>185</v>
      </c>
      <c r="BY19" s="122"/>
      <c r="BZ19" s="106"/>
      <c r="CA19" s="9"/>
      <c r="CB19" s="9"/>
      <c r="CC19" s="79"/>
      <c r="CD19" s="57"/>
      <c r="CE19" s="314"/>
      <c r="CF19" s="178"/>
      <c r="CG19" s="397" t="s">
        <v>230</v>
      </c>
      <c r="CH19" s="112" t="str">
        <f t="shared" si="0"/>
        <v>Radiology - Diagnostic</v>
      </c>
      <c r="CI19" s="404">
        <f t="shared" si="1"/>
        <v>0</v>
      </c>
      <c r="CJ19" s="404">
        <f t="shared" si="2"/>
        <v>0</v>
      </c>
      <c r="CK19" s="405">
        <f t="shared" si="3"/>
        <v>0</v>
      </c>
      <c r="CL19" s="404">
        <f t="shared" si="4"/>
        <v>0</v>
      </c>
      <c r="CM19" s="404">
        <f t="shared" si="5"/>
        <v>0</v>
      </c>
      <c r="CN19" s="406">
        <f t="shared" si="6"/>
        <v>0</v>
      </c>
      <c r="CO19" s="407">
        <f t="shared" si="7"/>
        <v>0</v>
      </c>
      <c r="CP19" s="397" t="s">
        <v>231</v>
      </c>
      <c r="CQ19" s="112" t="str">
        <f>B151</f>
        <v>Intensive Care Unit</v>
      </c>
      <c r="CR19" s="404">
        <f t="shared" si="8"/>
        <v>0</v>
      </c>
      <c r="CS19" s="404">
        <f t="shared" si="24"/>
        <v>0</v>
      </c>
      <c r="CT19" s="413">
        <f t="shared" si="9"/>
        <v>0</v>
      </c>
      <c r="CU19" s="404">
        <f t="shared" si="10"/>
        <v>0</v>
      </c>
      <c r="CV19" s="409"/>
      <c r="CW19" s="406">
        <f t="shared" si="11"/>
        <v>0</v>
      </c>
      <c r="CX19" s="411"/>
      <c r="CY19" s="350" t="s">
        <v>225</v>
      </c>
      <c r="CZ19" s="57" t="s">
        <v>232</v>
      </c>
      <c r="DA19" s="57"/>
      <c r="DB19" s="198"/>
      <c r="DC19" s="173"/>
      <c r="DD19" s="200"/>
      <c r="DE19" s="213"/>
      <c r="DF19" s="302"/>
      <c r="DG19" s="52" t="s">
        <v>233</v>
      </c>
      <c r="DH19" s="52"/>
      <c r="DI19" s="52"/>
      <c r="DJ19" s="186"/>
      <c r="DK19" s="99">
        <f>IF(ISERR(DK15+DK17=0),0,DK15+DK17)</f>
        <v>0</v>
      </c>
      <c r="DL19" s="105">
        <f>IF(ISERR(DL15+DL17=0),0,DL15+DL17)</f>
        <v>0</v>
      </c>
      <c r="DM19" s="49" t="s">
        <v>234</v>
      </c>
      <c r="DN19" s="123"/>
      <c r="DO19" s="49" t="s">
        <v>235</v>
      </c>
      <c r="EC19" s="81" t="s">
        <v>236</v>
      </c>
      <c r="ED19" s="81" t="s">
        <v>104</v>
      </c>
      <c r="EE19" s="237" t="s">
        <v>105</v>
      </c>
      <c r="EF19" s="264" t="s">
        <v>106</v>
      </c>
      <c r="EG19" s="397" t="s">
        <v>230</v>
      </c>
      <c r="EH19" s="43" t="str">
        <f t="shared" si="12"/>
        <v>Radiology - Diagnostic</v>
      </c>
      <c r="EI19" s="404">
        <f t="shared" si="17"/>
        <v>0</v>
      </c>
      <c r="EJ19" s="404">
        <f t="shared" si="18"/>
        <v>0</v>
      </c>
      <c r="EK19" s="405">
        <f t="shared" si="13"/>
        <v>0</v>
      </c>
      <c r="EL19" s="404">
        <f t="shared" si="19"/>
        <v>0</v>
      </c>
      <c r="EM19" s="404">
        <f t="shared" si="20"/>
        <v>0</v>
      </c>
      <c r="EN19" s="406">
        <f t="shared" si="21"/>
        <v>0</v>
      </c>
      <c r="EO19" s="414">
        <f t="shared" si="22"/>
        <v>0</v>
      </c>
      <c r="EP19" s="397" t="s">
        <v>231</v>
      </c>
      <c r="EQ19" s="43" t="str">
        <f>B151</f>
        <v>Intensive Care Unit</v>
      </c>
      <c r="ER19" s="404">
        <f t="shared" si="25"/>
        <v>0</v>
      </c>
      <c r="ES19" s="412">
        <f t="shared" si="26"/>
        <v>0</v>
      </c>
      <c r="ET19" s="413">
        <f t="shared" si="27"/>
        <v>0</v>
      </c>
      <c r="EU19" s="404">
        <f t="shared" si="23"/>
        <v>0</v>
      </c>
      <c r="EV19" s="409"/>
      <c r="EW19" s="404">
        <f t="shared" si="14"/>
        <v>0</v>
      </c>
      <c r="EX19" s="409"/>
      <c r="EY19" t="s">
        <v>237</v>
      </c>
      <c r="FA19" s="98">
        <f>IF((FE19=0),0,E350)</f>
        <v>0</v>
      </c>
      <c r="FB19" s="12"/>
      <c r="FC19" s="98">
        <f>IF(ISERR(FE19+FA19=0),0,FE19-FA19)</f>
        <v>0</v>
      </c>
      <c r="FD19" s="12"/>
      <c r="FE19" s="98">
        <f>IF(SUM(L191:L232,L234:L236)=0,0,SUM(L191:L232,L234:L236))</f>
        <v>0</v>
      </c>
    </row>
    <row r="20" spans="29:161" ht="11.1" customHeight="1">
      <c r="AW20" s="389" t="s">
        <v>230</v>
      </c>
      <c r="AX20" s="42" t="str">
        <f>B151</f>
        <v>Intensive Care Unit</v>
      </c>
      <c r="AY20" s="109">
        <f t="shared" ref="AY20:AY29" si="36">IF(F151=0,0,F151)</f>
        <v>0</v>
      </c>
      <c r="AZ20" s="109">
        <f t="shared" ref="AZ20:AZ29" si="37">IF(G151=0,0,G151)</f>
        <v>0</v>
      </c>
      <c r="BA20" s="124"/>
      <c r="BB20" s="109">
        <f t="shared" ref="BB20:BB29" si="38">IF(I151=0,0,I151)</f>
        <v>0</v>
      </c>
      <c r="BC20" s="113">
        <f t="shared" si="16"/>
        <v>0</v>
      </c>
      <c r="BD20" s="124"/>
      <c r="BE20" s="116"/>
      <c r="BF20" s="116"/>
      <c r="BG20" s="389" t="s">
        <v>208</v>
      </c>
      <c r="BH20" s="31" t="str">
        <f t="shared" si="28"/>
        <v>Delivery and Labor Room</v>
      </c>
      <c r="BI20" s="109">
        <f t="shared" si="34"/>
        <v>0</v>
      </c>
      <c r="BJ20" s="109">
        <f t="shared" si="35"/>
        <v>0</v>
      </c>
      <c r="BK20" s="110">
        <f t="shared" si="29"/>
        <v>0</v>
      </c>
      <c r="BL20" s="109">
        <f t="shared" si="30"/>
        <v>0</v>
      </c>
      <c r="BM20" s="109">
        <f t="shared" si="31"/>
        <v>0</v>
      </c>
      <c r="BN20" s="109">
        <f t="shared" si="32"/>
        <v>0</v>
      </c>
      <c r="BO20" s="289">
        <f t="shared" si="33"/>
        <v>0</v>
      </c>
      <c r="BP20" s="445" t="s">
        <v>171</v>
      </c>
      <c r="BQ20" s="200" t="s">
        <v>238</v>
      </c>
      <c r="BR20" s="213"/>
      <c r="BS20" s="78"/>
      <c r="BT20" s="78"/>
      <c r="BU20" s="55"/>
      <c r="BV20" s="307"/>
      <c r="BW20" s="351"/>
      <c r="BX20" s="62" t="s">
        <v>239</v>
      </c>
      <c r="BY20" s="125">
        <f t="shared" ref="BY20:BY33" si="39">IF(H238=0,0,H238)</f>
        <v>0</v>
      </c>
      <c r="BZ20" s="105">
        <f t="shared" ref="BZ20:BZ33" si="40">IF(I238=0,0,I238)</f>
        <v>0</v>
      </c>
      <c r="CA20" s="105">
        <f>IF(BZ20=0,0,I147+I167)</f>
        <v>0</v>
      </c>
      <c r="CB20" s="126">
        <f t="shared" ref="CB20:CB33" si="41">IF(ISERR(ROUND(BZ20/CA20,2)),0,ROUND(BZ20/CA20,2))</f>
        <v>0</v>
      </c>
      <c r="CC20" s="97">
        <f t="shared" ref="CC20:CC33" si="42">IF(BZ20=0,0,K147)</f>
        <v>0</v>
      </c>
      <c r="CD20" s="52"/>
      <c r="CE20" s="315">
        <f t="shared" ref="CE20:CE33" si="43">IF(ISERR(ROUND(CB20*CC20,0)=0),0,ROUND(CB20*CC20,0))</f>
        <v>0</v>
      </c>
      <c r="CF20" s="293"/>
      <c r="CG20" s="397" t="s">
        <v>240</v>
      </c>
      <c r="CH20" s="112" t="str">
        <f t="shared" si="0"/>
        <v>Radiology - Therapeutic</v>
      </c>
      <c r="CI20" s="404">
        <f t="shared" si="1"/>
        <v>0</v>
      </c>
      <c r="CJ20" s="404">
        <f t="shared" si="2"/>
        <v>0</v>
      </c>
      <c r="CK20" s="405">
        <f t="shared" si="3"/>
        <v>0</v>
      </c>
      <c r="CL20" s="404">
        <f t="shared" si="4"/>
        <v>0</v>
      </c>
      <c r="CM20" s="404">
        <f t="shared" si="5"/>
        <v>0</v>
      </c>
      <c r="CN20" s="406">
        <f t="shared" si="6"/>
        <v>0</v>
      </c>
      <c r="CO20" s="407">
        <f t="shared" si="7"/>
        <v>0</v>
      </c>
      <c r="CP20" s="397" t="s">
        <v>241</v>
      </c>
      <c r="CQ20" s="112" t="str">
        <f>B152</f>
        <v>Coronary Care Unit</v>
      </c>
      <c r="CR20" s="404">
        <f t="shared" si="8"/>
        <v>0</v>
      </c>
      <c r="CS20" s="404">
        <f t="shared" si="24"/>
        <v>0</v>
      </c>
      <c r="CT20" s="413">
        <f t="shared" si="9"/>
        <v>0</v>
      </c>
      <c r="CU20" s="404">
        <f t="shared" si="10"/>
        <v>0</v>
      </c>
      <c r="CV20" s="409"/>
      <c r="CW20" s="406">
        <f t="shared" si="11"/>
        <v>0</v>
      </c>
      <c r="CX20" s="411"/>
      <c r="CY20" s="351"/>
      <c r="CZ20" s="52" t="s">
        <v>242</v>
      </c>
      <c r="DA20" s="52"/>
      <c r="DB20" s="201"/>
      <c r="DC20" s="220">
        <f>IF(CW37=0,0,CW37)</f>
        <v>0</v>
      </c>
      <c r="DD20" s="201"/>
      <c r="DE20" s="214">
        <f>IF(CX37=0,0,CX37)</f>
        <v>0</v>
      </c>
      <c r="DF20" s="301" t="s">
        <v>225</v>
      </c>
      <c r="DG20" s="57" t="s">
        <v>243</v>
      </c>
      <c r="DH20" s="57"/>
      <c r="DI20" s="57"/>
      <c r="DJ20" s="179"/>
      <c r="DK20" s="94"/>
      <c r="DL20" s="106"/>
      <c r="DZ20" s="50"/>
      <c r="EA20" s="50" t="s">
        <v>244</v>
      </c>
      <c r="EB20" s="50"/>
      <c r="EC20" s="86" t="s">
        <v>245</v>
      </c>
      <c r="ED20" s="95" t="str">
        <f>E148</f>
        <v>Psych</v>
      </c>
      <c r="EE20" s="60" t="str">
        <f>E149</f>
        <v>Rehab</v>
      </c>
      <c r="EF20" s="245" t="str">
        <f>E150</f>
        <v>Other (Sub)</v>
      </c>
      <c r="EG20" s="397" t="s">
        <v>240</v>
      </c>
      <c r="EH20" s="43" t="str">
        <f t="shared" si="12"/>
        <v>Radiology - Therapeutic</v>
      </c>
      <c r="EI20" s="404">
        <f t="shared" si="17"/>
        <v>0</v>
      </c>
      <c r="EJ20" s="404">
        <f t="shared" si="18"/>
        <v>0</v>
      </c>
      <c r="EK20" s="405">
        <f t="shared" si="13"/>
        <v>0</v>
      </c>
      <c r="EL20" s="404">
        <f t="shared" si="19"/>
        <v>0</v>
      </c>
      <c r="EM20" s="404">
        <f t="shared" si="20"/>
        <v>0</v>
      </c>
      <c r="EN20" s="406">
        <f t="shared" si="21"/>
        <v>0</v>
      </c>
      <c r="EO20" s="414">
        <f t="shared" si="22"/>
        <v>0</v>
      </c>
      <c r="EP20" s="397" t="s">
        <v>241</v>
      </c>
      <c r="EQ20" s="43" t="str">
        <f>B152</f>
        <v>Coronary Care Unit</v>
      </c>
      <c r="ER20" s="404">
        <f t="shared" si="25"/>
        <v>0</v>
      </c>
      <c r="ES20" s="412">
        <f t="shared" si="26"/>
        <v>0</v>
      </c>
      <c r="ET20" s="413">
        <f t="shared" si="27"/>
        <v>0</v>
      </c>
      <c r="EU20" s="404">
        <f t="shared" si="23"/>
        <v>0</v>
      </c>
      <c r="EV20" s="409"/>
      <c r="EW20" s="404">
        <f t="shared" si="14"/>
        <v>0</v>
      </c>
      <c r="EX20" s="409"/>
      <c r="FA20" s="12"/>
      <c r="FB20" s="12"/>
      <c r="FC20" s="12"/>
      <c r="FD20" s="12"/>
      <c r="FE20" s="12"/>
    </row>
    <row r="21" spans="29:161" ht="11.1" customHeight="1">
      <c r="AC21" s="7" t="str">
        <f>IF(ISERR(REPT(E103,1)),0,REPT(E103,1))</f>
        <v/>
      </c>
      <c r="AE21" t="s">
        <v>246</v>
      </c>
      <c r="AH21" s="7" t="str">
        <f>IF(ISERR(REPT(E107,1)),0,REPT(E107,1))</f>
        <v/>
      </c>
      <c r="AJ21" t="s">
        <v>247</v>
      </c>
      <c r="AN21" s="7" t="str">
        <f>IF(ISERR(REPT(E110,1)),0,REPT(E110,1))</f>
        <v/>
      </c>
      <c r="AP21" t="s">
        <v>248</v>
      </c>
      <c r="AS21" s="7" t="str">
        <f>IF(ISERR(REPT(E113,1)),0,REPT(E113,1))</f>
        <v/>
      </c>
      <c r="AU21" t="s">
        <v>249</v>
      </c>
      <c r="AW21" s="389" t="s">
        <v>240</v>
      </c>
      <c r="AX21" s="42" t="str">
        <f>B152</f>
        <v>Coronary Care Unit</v>
      </c>
      <c r="AY21" s="109">
        <f t="shared" si="36"/>
        <v>0</v>
      </c>
      <c r="AZ21" s="109">
        <f t="shared" si="37"/>
        <v>0</v>
      </c>
      <c r="BA21" s="124"/>
      <c r="BB21" s="109">
        <f t="shared" si="38"/>
        <v>0</v>
      </c>
      <c r="BC21" s="113">
        <f t="shared" si="16"/>
        <v>0</v>
      </c>
      <c r="BD21" s="116"/>
      <c r="BE21" s="116"/>
      <c r="BF21" s="116"/>
      <c r="BG21" s="389" t="s">
        <v>225</v>
      </c>
      <c r="BH21" s="31" t="str">
        <f t="shared" si="28"/>
        <v>Anesthesiology</v>
      </c>
      <c r="BI21" s="109">
        <f t="shared" si="34"/>
        <v>0</v>
      </c>
      <c r="BJ21" s="109">
        <f t="shared" si="35"/>
        <v>0</v>
      </c>
      <c r="BK21" s="110">
        <f t="shared" si="29"/>
        <v>0</v>
      </c>
      <c r="BL21" s="109">
        <f t="shared" si="30"/>
        <v>0</v>
      </c>
      <c r="BM21" s="109">
        <f t="shared" si="31"/>
        <v>0</v>
      </c>
      <c r="BN21" s="109">
        <f t="shared" si="32"/>
        <v>0</v>
      </c>
      <c r="BO21" s="289">
        <f t="shared" si="33"/>
        <v>0</v>
      </c>
      <c r="BP21" s="446"/>
      <c r="BQ21" s="201" t="s">
        <v>250</v>
      </c>
      <c r="BR21" s="186"/>
      <c r="BS21" s="99">
        <f>IF(K147=0,0,K147)</f>
        <v>0</v>
      </c>
      <c r="BT21" s="99">
        <f>IF(K148=0,0,K148)</f>
        <v>0</v>
      </c>
      <c r="BU21" s="98">
        <f>IF(K149=0,0,K149)</f>
        <v>0</v>
      </c>
      <c r="BV21" s="306">
        <f>IF(K150=0,0,K150)</f>
        <v>0</v>
      </c>
      <c r="BW21" s="397" t="s">
        <v>208</v>
      </c>
      <c r="BX21" s="112" t="str">
        <f>E148</f>
        <v>Psych</v>
      </c>
      <c r="BY21" s="118">
        <f t="shared" si="39"/>
        <v>0</v>
      </c>
      <c r="BZ21" s="109">
        <f t="shared" si="40"/>
        <v>0</v>
      </c>
      <c r="CA21" s="109">
        <f t="shared" ref="CA21:CA33" si="44">IF(BZ21=0,0,I148)</f>
        <v>0</v>
      </c>
      <c r="CB21" s="114">
        <f t="shared" si="41"/>
        <v>0</v>
      </c>
      <c r="CC21" s="127">
        <f t="shared" si="42"/>
        <v>0</v>
      </c>
      <c r="CD21" s="43"/>
      <c r="CE21" s="316">
        <f t="shared" si="43"/>
        <v>0</v>
      </c>
      <c r="CF21" s="294"/>
      <c r="CG21" s="397" t="s">
        <v>251</v>
      </c>
      <c r="CH21" s="112" t="str">
        <f t="shared" si="0"/>
        <v>Nuclear Medicine</v>
      </c>
      <c r="CI21" s="404">
        <f t="shared" si="1"/>
        <v>0</v>
      </c>
      <c r="CJ21" s="404">
        <f t="shared" si="2"/>
        <v>0</v>
      </c>
      <c r="CK21" s="405">
        <f t="shared" si="3"/>
        <v>0</v>
      </c>
      <c r="CL21" s="404">
        <f t="shared" si="4"/>
        <v>0</v>
      </c>
      <c r="CM21" s="404">
        <f t="shared" si="5"/>
        <v>0</v>
      </c>
      <c r="CN21" s="406">
        <f t="shared" si="6"/>
        <v>0</v>
      </c>
      <c r="CO21" s="407">
        <f t="shared" si="7"/>
        <v>0</v>
      </c>
      <c r="CP21" s="397" t="s">
        <v>252</v>
      </c>
      <c r="CQ21" s="112" t="str">
        <f t="shared" ref="CQ21:CQ28" si="45">E153</f>
        <v>Other</v>
      </c>
      <c r="CR21" s="404">
        <f t="shared" si="8"/>
        <v>0</v>
      </c>
      <c r="CS21" s="404">
        <f t="shared" si="24"/>
        <v>0</v>
      </c>
      <c r="CT21" s="413">
        <f t="shared" si="9"/>
        <v>0</v>
      </c>
      <c r="CU21" s="404">
        <f t="shared" si="10"/>
        <v>0</v>
      </c>
      <c r="CV21" s="409"/>
      <c r="CW21" s="406">
        <f t="shared" si="11"/>
        <v>0</v>
      </c>
      <c r="CX21" s="411"/>
      <c r="CY21" s="350" t="s">
        <v>230</v>
      </c>
      <c r="CZ21" s="57" t="s">
        <v>253</v>
      </c>
      <c r="DA21" s="57"/>
      <c r="DB21" s="200"/>
      <c r="DC21" s="213"/>
      <c r="DD21" s="198"/>
      <c r="DE21" s="179"/>
      <c r="DF21" s="261"/>
      <c r="DG21" t="s">
        <v>254</v>
      </c>
      <c r="DI21" s="173"/>
      <c r="DJ21" s="179"/>
      <c r="DK21" s="138">
        <f>IF(ISERR(DW57=0),0,DW57)</f>
        <v>0</v>
      </c>
      <c r="DL21" s="128">
        <f>IF(ISERR(DY57=0),0,DY57)</f>
        <v>0</v>
      </c>
      <c r="DM21" s="65"/>
      <c r="DN21" s="55"/>
      <c r="DO21" s="56"/>
      <c r="DP21" s="54"/>
      <c r="DQ21" s="55"/>
      <c r="DR21" s="55"/>
      <c r="DS21" s="55"/>
      <c r="DT21" s="55"/>
      <c r="DU21" s="56"/>
      <c r="DV21" s="54" t="s">
        <v>255</v>
      </c>
      <c r="DW21" s="55"/>
      <c r="DX21" s="202"/>
      <c r="DY21" s="203"/>
      <c r="DZ21" s="334" t="s">
        <v>225</v>
      </c>
      <c r="EA21" s="57" t="s">
        <v>256</v>
      </c>
      <c r="EB21" s="57"/>
      <c r="EC21" s="106"/>
      <c r="ED21" s="106"/>
      <c r="EE21" s="92"/>
      <c r="EF21" s="363"/>
      <c r="EG21" s="397" t="s">
        <v>251</v>
      </c>
      <c r="EH21" s="43" t="str">
        <f t="shared" si="12"/>
        <v>Nuclear Medicine</v>
      </c>
      <c r="EI21" s="404">
        <f t="shared" si="17"/>
        <v>0</v>
      </c>
      <c r="EJ21" s="404">
        <f t="shared" si="18"/>
        <v>0</v>
      </c>
      <c r="EK21" s="405">
        <f t="shared" si="13"/>
        <v>0</v>
      </c>
      <c r="EL21" s="404">
        <f t="shared" si="19"/>
        <v>0</v>
      </c>
      <c r="EM21" s="404">
        <f t="shared" si="20"/>
        <v>0</v>
      </c>
      <c r="EN21" s="406">
        <f t="shared" si="21"/>
        <v>0</v>
      </c>
      <c r="EO21" s="414">
        <f t="shared" si="22"/>
        <v>0</v>
      </c>
      <c r="EP21" s="397" t="s">
        <v>252</v>
      </c>
      <c r="EQ21" s="43" t="str">
        <f t="shared" ref="EQ21:EQ28" si="46">E153</f>
        <v>Other</v>
      </c>
      <c r="ER21" s="404">
        <f t="shared" si="25"/>
        <v>0</v>
      </c>
      <c r="ES21" s="412">
        <f t="shared" si="26"/>
        <v>0</v>
      </c>
      <c r="ET21" s="413">
        <f t="shared" si="27"/>
        <v>0</v>
      </c>
      <c r="EU21" s="404">
        <f t="shared" si="23"/>
        <v>0</v>
      </c>
      <c r="EV21" s="409"/>
      <c r="EW21" s="404">
        <f t="shared" si="14"/>
        <v>0</v>
      </c>
      <c r="EX21" s="409"/>
      <c r="EY21" t="s">
        <v>257</v>
      </c>
      <c r="FA21" s="98">
        <f>IF(FE21=0,0,E351)</f>
        <v>0</v>
      </c>
      <c r="FB21" s="12"/>
      <c r="FC21" s="98">
        <f>IF(ISERR(FE21+FA21=0),0,FE21-FA21)</f>
        <v>0</v>
      </c>
      <c r="FD21" s="12"/>
      <c r="FE21" s="98">
        <f>IF(SUM(L238:L257)=0,0,SUM(L238:L257))</f>
        <v>0</v>
      </c>
    </row>
    <row r="22" spans="29:161" ht="11.1" customHeight="1">
      <c r="AC22" s="8" t="str">
        <f>IF(ISERR(REPT(E103,1)),0,REPT(E103,1))</f>
        <v/>
      </c>
      <c r="AH22" s="8" t="str">
        <f>IF(ISERR(REPT(E107,1)),0,REPT(E107,1))</f>
        <v/>
      </c>
      <c r="AN22" s="8" t="str">
        <f>IF(ISERR(REPT(E110,1)),0,REPT(E110,1))</f>
        <v/>
      </c>
      <c r="AS22" s="8" t="str">
        <f>IF(ISERR(REPT(E113,1)),0,REPT(E113,1))</f>
        <v/>
      </c>
      <c r="AW22" s="389" t="s">
        <v>251</v>
      </c>
      <c r="AX22" s="42" t="str">
        <f t="shared" ref="AX22:AX29" si="47">E153</f>
        <v>Other</v>
      </c>
      <c r="AY22" s="109">
        <f t="shared" si="36"/>
        <v>0</v>
      </c>
      <c r="AZ22" s="109">
        <f t="shared" si="37"/>
        <v>0</v>
      </c>
      <c r="BA22" s="124"/>
      <c r="BB22" s="109">
        <f t="shared" si="38"/>
        <v>0</v>
      </c>
      <c r="BC22" s="113">
        <f t="shared" si="16"/>
        <v>0</v>
      </c>
      <c r="BD22" s="116"/>
      <c r="BE22" s="116"/>
      <c r="BF22" s="116"/>
      <c r="BG22" s="389" t="s">
        <v>230</v>
      </c>
      <c r="BH22" s="31" t="str">
        <f t="shared" si="28"/>
        <v>Radiology - Diagnostic</v>
      </c>
      <c r="BI22" s="109">
        <f t="shared" si="34"/>
        <v>0</v>
      </c>
      <c r="BJ22" s="109">
        <f t="shared" si="35"/>
        <v>0</v>
      </c>
      <c r="BK22" s="110">
        <f t="shared" si="29"/>
        <v>0</v>
      </c>
      <c r="BL22" s="109">
        <f t="shared" si="30"/>
        <v>0</v>
      </c>
      <c r="BM22" s="109">
        <f t="shared" si="31"/>
        <v>0</v>
      </c>
      <c r="BN22" s="109">
        <f t="shared" si="32"/>
        <v>0</v>
      </c>
      <c r="BO22" s="289">
        <f t="shared" si="33"/>
        <v>0</v>
      </c>
      <c r="BP22" s="445" t="s">
        <v>208</v>
      </c>
      <c r="BQ22" s="200" t="s">
        <v>258</v>
      </c>
      <c r="BR22" s="213"/>
      <c r="BS22" s="56"/>
      <c r="BT22" s="56"/>
      <c r="BU22" s="55"/>
      <c r="BV22" s="307"/>
      <c r="BW22" s="397" t="s">
        <v>225</v>
      </c>
      <c r="BX22" s="112" t="str">
        <f>E149</f>
        <v>Rehab</v>
      </c>
      <c r="BY22" s="118">
        <f t="shared" si="39"/>
        <v>0</v>
      </c>
      <c r="BZ22" s="109">
        <f t="shared" si="40"/>
        <v>0</v>
      </c>
      <c r="CA22" s="109">
        <f t="shared" si="44"/>
        <v>0</v>
      </c>
      <c r="CB22" s="114">
        <f t="shared" si="41"/>
        <v>0</v>
      </c>
      <c r="CC22" s="127">
        <f t="shared" si="42"/>
        <v>0</v>
      </c>
      <c r="CD22" s="43"/>
      <c r="CE22" s="316">
        <f t="shared" si="43"/>
        <v>0</v>
      </c>
      <c r="CF22" s="294"/>
      <c r="CG22" s="397" t="s">
        <v>259</v>
      </c>
      <c r="CH22" s="112" t="str">
        <f t="shared" si="0"/>
        <v>Laboratory</v>
      </c>
      <c r="CI22" s="404">
        <f t="shared" si="1"/>
        <v>0</v>
      </c>
      <c r="CJ22" s="404">
        <f t="shared" si="2"/>
        <v>0</v>
      </c>
      <c r="CK22" s="405">
        <f t="shared" si="3"/>
        <v>0</v>
      </c>
      <c r="CL22" s="404">
        <f t="shared" si="4"/>
        <v>0</v>
      </c>
      <c r="CM22" s="404">
        <f t="shared" si="5"/>
        <v>0</v>
      </c>
      <c r="CN22" s="406">
        <f t="shared" si="6"/>
        <v>0</v>
      </c>
      <c r="CO22" s="407">
        <f t="shared" si="7"/>
        <v>0</v>
      </c>
      <c r="CP22" s="397" t="s">
        <v>260</v>
      </c>
      <c r="CQ22" s="112" t="str">
        <f t="shared" si="45"/>
        <v>Other</v>
      </c>
      <c r="CR22" s="404">
        <f t="shared" si="8"/>
        <v>0</v>
      </c>
      <c r="CS22" s="404">
        <f t="shared" si="24"/>
        <v>0</v>
      </c>
      <c r="CT22" s="413">
        <f t="shared" si="9"/>
        <v>0</v>
      </c>
      <c r="CU22" s="404">
        <f t="shared" si="10"/>
        <v>0</v>
      </c>
      <c r="CV22" s="409"/>
      <c r="CW22" s="406">
        <f t="shared" si="11"/>
        <v>0</v>
      </c>
      <c r="CX22" s="411"/>
      <c r="CY22" s="351"/>
      <c r="CZ22" s="161" t="s">
        <v>261</v>
      </c>
      <c r="DA22" s="52"/>
      <c r="DB22" s="201"/>
      <c r="DC22" s="214">
        <f>IF(SUM(EC31:EF31)=0,0,SUM(EC31:EF31))</f>
        <v>0</v>
      </c>
      <c r="DD22" s="201"/>
      <c r="DE22" s="214">
        <f>IF(ISERR(EC33=0),0,EC33)</f>
        <v>0</v>
      </c>
      <c r="DF22" s="261"/>
      <c r="DG22" s="161" t="s">
        <v>262</v>
      </c>
      <c r="DH22" s="52"/>
      <c r="DI22" s="52"/>
      <c r="DJ22" s="186"/>
      <c r="DK22" s="99"/>
      <c r="DL22" s="105"/>
      <c r="DM22" s="68"/>
      <c r="DN22" s="50"/>
      <c r="DO22" s="78"/>
      <c r="DP22" s="60"/>
      <c r="DQ22" s="51" t="s">
        <v>263</v>
      </c>
      <c r="DR22" s="51"/>
      <c r="DT22" s="51"/>
      <c r="DU22" s="61"/>
      <c r="DV22" s="87" t="s">
        <v>264</v>
      </c>
      <c r="DW22" s="174"/>
      <c r="DX22" s="246" t="s">
        <v>265</v>
      </c>
      <c r="DY22" s="292"/>
      <c r="DZ22" s="262"/>
      <c r="EA22" s="173" t="s">
        <v>266</v>
      </c>
      <c r="EB22" s="173"/>
      <c r="EC22" s="128">
        <f>IF(EF17=0,0,IF(SUM(K147,K151:K166)=0,0,SUM(K147,K151:K166)))</f>
        <v>0</v>
      </c>
      <c r="ED22" s="128">
        <f>IF(EF17=0,0,IF(K148=0,0,K148))</f>
        <v>0</v>
      </c>
      <c r="EE22" s="137">
        <f>IF(EF17=0,0,IF(K149=0,0,K149))</f>
        <v>0</v>
      </c>
      <c r="EF22" s="310">
        <f>IF(EF17=0,0,IF(K150=0,0,K150))</f>
        <v>0</v>
      </c>
      <c r="EG22" s="397" t="s">
        <v>259</v>
      </c>
      <c r="EH22" s="43" t="str">
        <f t="shared" si="12"/>
        <v>Laboratory</v>
      </c>
      <c r="EI22" s="404">
        <f t="shared" si="17"/>
        <v>0</v>
      </c>
      <c r="EJ22" s="404">
        <f t="shared" si="18"/>
        <v>0</v>
      </c>
      <c r="EK22" s="405">
        <f t="shared" si="13"/>
        <v>0</v>
      </c>
      <c r="EL22" s="404">
        <f t="shared" si="19"/>
        <v>0</v>
      </c>
      <c r="EM22" s="404">
        <f t="shared" si="20"/>
        <v>0</v>
      </c>
      <c r="EN22" s="406">
        <f t="shared" si="21"/>
        <v>0</v>
      </c>
      <c r="EO22" s="414">
        <f t="shared" si="22"/>
        <v>0</v>
      </c>
      <c r="EP22" s="397" t="s">
        <v>260</v>
      </c>
      <c r="EQ22" s="43" t="str">
        <f t="shared" si="46"/>
        <v>Other</v>
      </c>
      <c r="ER22" s="404">
        <f t="shared" si="25"/>
        <v>0</v>
      </c>
      <c r="ES22" s="412">
        <f t="shared" si="26"/>
        <v>0</v>
      </c>
      <c r="ET22" s="413">
        <f t="shared" si="27"/>
        <v>0</v>
      </c>
      <c r="EU22" s="404">
        <f t="shared" si="23"/>
        <v>0</v>
      </c>
      <c r="EV22" s="409"/>
      <c r="EW22" s="404">
        <f t="shared" si="14"/>
        <v>0</v>
      </c>
      <c r="EX22" s="409"/>
      <c r="FA22" s="12"/>
      <c r="FB22" s="12"/>
      <c r="FC22" s="12"/>
      <c r="FD22" s="12"/>
      <c r="FE22" s="12"/>
    </row>
    <row r="23" spans="29:161" ht="11.1" customHeight="1">
      <c r="AW23" s="389" t="s">
        <v>259</v>
      </c>
      <c r="AX23" s="42" t="str">
        <f t="shared" si="47"/>
        <v>Other</v>
      </c>
      <c r="AY23" s="109">
        <f t="shared" si="36"/>
        <v>0</v>
      </c>
      <c r="AZ23" s="109">
        <f t="shared" si="37"/>
        <v>0</v>
      </c>
      <c r="BA23" s="124"/>
      <c r="BB23" s="109">
        <f t="shared" si="38"/>
        <v>0</v>
      </c>
      <c r="BC23" s="113">
        <f t="shared" si="16"/>
        <v>0</v>
      </c>
      <c r="BD23" s="116"/>
      <c r="BE23" s="116"/>
      <c r="BF23" s="116"/>
      <c r="BG23" s="389" t="s">
        <v>240</v>
      </c>
      <c r="BH23" s="31" t="str">
        <f t="shared" si="28"/>
        <v>Radiology - Therapeutic</v>
      </c>
      <c r="BI23" s="109">
        <f t="shared" si="34"/>
        <v>0</v>
      </c>
      <c r="BJ23" s="109">
        <f t="shared" si="35"/>
        <v>0</v>
      </c>
      <c r="BK23" s="110">
        <f t="shared" si="29"/>
        <v>0</v>
      </c>
      <c r="BL23" s="109">
        <f t="shared" si="30"/>
        <v>0</v>
      </c>
      <c r="BM23" s="109">
        <f t="shared" si="31"/>
        <v>0</v>
      </c>
      <c r="BN23" s="109">
        <f t="shared" si="32"/>
        <v>0</v>
      </c>
      <c r="BO23" s="289">
        <f t="shared" si="33"/>
        <v>0</v>
      </c>
      <c r="BP23" s="446"/>
      <c r="BQ23" s="201" t="s">
        <v>267</v>
      </c>
      <c r="BR23" s="186"/>
      <c r="BS23" s="99">
        <f>IF(ISERR(ROUND(BS19*BS21,0)=0),0,ROUND(BS19*BS21,0))</f>
        <v>0</v>
      </c>
      <c r="BT23" s="99">
        <f>IF(ISERR(ROUND(BT19*BT21,0)=0),0,ROUND(BT19*BT21,0))</f>
        <v>0</v>
      </c>
      <c r="BU23" s="98">
        <f>IF(ISERR(ROUND(BU19*BU21,0)=0),0,ROUND(BU19*BU21,0))</f>
        <v>0</v>
      </c>
      <c r="BV23" s="306">
        <f>IF(ISERR(ROUND(BV19*BV21,0)=0),0,ROUND(BV19*BV21,0))</f>
        <v>0</v>
      </c>
      <c r="BW23" s="397" t="s">
        <v>230</v>
      </c>
      <c r="BX23" s="112" t="str">
        <f>E150</f>
        <v>Other (Sub)</v>
      </c>
      <c r="BY23" s="118">
        <f t="shared" si="39"/>
        <v>0</v>
      </c>
      <c r="BZ23" s="109">
        <f t="shared" si="40"/>
        <v>0</v>
      </c>
      <c r="CA23" s="109">
        <f t="shared" si="44"/>
        <v>0</v>
      </c>
      <c r="CB23" s="114">
        <f t="shared" si="41"/>
        <v>0</v>
      </c>
      <c r="CC23" s="127">
        <f t="shared" si="42"/>
        <v>0</v>
      </c>
      <c r="CD23" s="43"/>
      <c r="CE23" s="316">
        <f t="shared" si="43"/>
        <v>0</v>
      </c>
      <c r="CF23" s="294"/>
      <c r="CG23" s="397" t="s">
        <v>268</v>
      </c>
      <c r="CH23" s="112" t="str">
        <f t="shared" si="0"/>
        <v>Blood</v>
      </c>
      <c r="CI23" s="404">
        <f t="shared" si="1"/>
        <v>0</v>
      </c>
      <c r="CJ23" s="404">
        <f t="shared" si="2"/>
        <v>0</v>
      </c>
      <c r="CK23" s="405">
        <f t="shared" si="3"/>
        <v>0</v>
      </c>
      <c r="CL23" s="404">
        <f t="shared" si="4"/>
        <v>0</v>
      </c>
      <c r="CM23" s="404">
        <f t="shared" si="5"/>
        <v>0</v>
      </c>
      <c r="CN23" s="406">
        <f t="shared" si="6"/>
        <v>0</v>
      </c>
      <c r="CO23" s="407">
        <f t="shared" si="7"/>
        <v>0</v>
      </c>
      <c r="CP23" s="397" t="s">
        <v>269</v>
      </c>
      <c r="CQ23" s="112" t="str">
        <f t="shared" si="45"/>
        <v>Other</v>
      </c>
      <c r="CR23" s="404">
        <f t="shared" si="8"/>
        <v>0</v>
      </c>
      <c r="CS23" s="404">
        <f t="shared" si="24"/>
        <v>0</v>
      </c>
      <c r="CT23" s="413">
        <f t="shared" si="9"/>
        <v>0</v>
      </c>
      <c r="CU23" s="404">
        <f t="shared" si="10"/>
        <v>0</v>
      </c>
      <c r="CV23" s="409"/>
      <c r="CW23" s="406">
        <f t="shared" si="11"/>
        <v>0</v>
      </c>
      <c r="CX23" s="411"/>
      <c r="CY23" s="360" t="s">
        <v>240</v>
      </c>
      <c r="CZ23" s="57" t="s">
        <v>270</v>
      </c>
      <c r="DA23" s="57"/>
      <c r="DB23" s="200"/>
      <c r="DC23" s="213"/>
      <c r="DD23" s="200"/>
      <c r="DE23" s="213"/>
      <c r="DF23" s="334" t="s">
        <v>230</v>
      </c>
      <c r="DG23" s="57" t="s">
        <v>271</v>
      </c>
      <c r="DH23" s="57"/>
      <c r="DI23" s="57"/>
      <c r="DJ23" s="179"/>
      <c r="DK23" s="94"/>
      <c r="DL23" s="106"/>
      <c r="DM23" s="70" t="s">
        <v>71</v>
      </c>
      <c r="DN23" s="50" t="s">
        <v>272</v>
      </c>
      <c r="DO23" s="78"/>
      <c r="DP23" s="54">
        <f>IF(E288=0,0,E288)</f>
        <v>0</v>
      </c>
      <c r="DQ23" s="130" t="s">
        <v>273</v>
      </c>
      <c r="DR23" s="54">
        <f>IF(E287=0,0,E287)</f>
        <v>0</v>
      </c>
      <c r="DS23" s="130" t="s">
        <v>273</v>
      </c>
      <c r="DT23" s="54">
        <f>IF(E286=0,0,E286)</f>
        <v>0</v>
      </c>
      <c r="DU23" s="130" t="s">
        <v>273</v>
      </c>
      <c r="DV23" s="87" t="s">
        <v>274</v>
      </c>
      <c r="DW23" s="174"/>
      <c r="DX23" s="246" t="s">
        <v>275</v>
      </c>
      <c r="DY23" s="292"/>
      <c r="DZ23" s="334" t="s">
        <v>230</v>
      </c>
      <c r="EA23" s="200" t="s">
        <v>276</v>
      </c>
      <c r="EB23" s="242"/>
      <c r="EC23" s="327"/>
      <c r="ED23" s="364"/>
      <c r="EE23" s="223"/>
      <c r="EF23" s="364"/>
      <c r="EG23" s="397" t="s">
        <v>268</v>
      </c>
      <c r="EH23" s="43" t="str">
        <f t="shared" si="12"/>
        <v>Blood</v>
      </c>
      <c r="EI23" s="404">
        <f t="shared" si="17"/>
        <v>0</v>
      </c>
      <c r="EJ23" s="404">
        <f t="shared" si="18"/>
        <v>0</v>
      </c>
      <c r="EK23" s="405">
        <f t="shared" si="13"/>
        <v>0</v>
      </c>
      <c r="EL23" s="404">
        <f t="shared" si="19"/>
        <v>0</v>
      </c>
      <c r="EM23" s="404">
        <f t="shared" si="20"/>
        <v>0</v>
      </c>
      <c r="EN23" s="406">
        <f t="shared" si="21"/>
        <v>0</v>
      </c>
      <c r="EO23" s="414">
        <f t="shared" si="22"/>
        <v>0</v>
      </c>
      <c r="EP23" s="397" t="s">
        <v>269</v>
      </c>
      <c r="EQ23" s="43" t="str">
        <f t="shared" si="46"/>
        <v>Other</v>
      </c>
      <c r="ER23" s="404">
        <f t="shared" si="25"/>
        <v>0</v>
      </c>
      <c r="ES23" s="412">
        <f t="shared" si="26"/>
        <v>0</v>
      </c>
      <c r="ET23" s="413">
        <f t="shared" si="27"/>
        <v>0</v>
      </c>
      <c r="EU23" s="404">
        <f t="shared" si="23"/>
        <v>0</v>
      </c>
      <c r="EV23" s="409"/>
      <c r="EW23" s="404">
        <f t="shared" si="14"/>
        <v>0</v>
      </c>
      <c r="EX23" s="409"/>
      <c r="EY23" t="s">
        <v>277</v>
      </c>
      <c r="FA23" s="98">
        <f>IF(FE23&gt;0,E352,0)</f>
        <v>0</v>
      </c>
      <c r="FB23" s="12"/>
      <c r="FC23" s="98">
        <f>IF(ISERR(FE23+FA23=0),0,FE23-FA23)</f>
        <v>0</v>
      </c>
      <c r="FD23" s="12"/>
      <c r="FE23" s="98">
        <f>IF(E275=0,0,E275)</f>
        <v>0</v>
      </c>
    </row>
    <row r="24" spans="29:161" ht="11.1" customHeight="1">
      <c r="AC24" s="7" t="str">
        <f>IF(ISERR(REPT(E104,1)),0,REPT(E104,1))</f>
        <v/>
      </c>
      <c r="AE24" t="s">
        <v>278</v>
      </c>
      <c r="AH24" s="7" t="str">
        <f>IF(ISERR(REPT(E108,1)),0,REPT(E108,1))</f>
        <v/>
      </c>
      <c r="AJ24" t="s">
        <v>246</v>
      </c>
      <c r="AN24" s="7" t="str">
        <f>IF(ISERR(REPT(E111,1)),0,REPT(E111,1))</f>
        <v/>
      </c>
      <c r="AP24" t="s">
        <v>279</v>
      </c>
      <c r="AS24" s="7" t="str">
        <f>IF(ISERR(REPT(E114,1)),0,REPT(E114,1))</f>
        <v/>
      </c>
      <c r="AU24" t="s">
        <v>278</v>
      </c>
      <c r="AW24" s="389" t="s">
        <v>268</v>
      </c>
      <c r="AX24" s="42" t="str">
        <f t="shared" si="47"/>
        <v>Other</v>
      </c>
      <c r="AY24" s="109">
        <f t="shared" si="36"/>
        <v>0</v>
      </c>
      <c r="AZ24" s="109">
        <f t="shared" si="37"/>
        <v>0</v>
      </c>
      <c r="BA24" s="124"/>
      <c r="BB24" s="109">
        <f t="shared" si="38"/>
        <v>0</v>
      </c>
      <c r="BC24" s="113">
        <f t="shared" si="16"/>
        <v>0</v>
      </c>
      <c r="BD24" s="116"/>
      <c r="BE24" s="116"/>
      <c r="BF24" s="116"/>
      <c r="BG24" s="389" t="s">
        <v>251</v>
      </c>
      <c r="BH24" s="31" t="str">
        <f t="shared" si="28"/>
        <v>Nuclear Medicine</v>
      </c>
      <c r="BI24" s="109">
        <f t="shared" si="34"/>
        <v>0</v>
      </c>
      <c r="BJ24" s="109">
        <f t="shared" si="35"/>
        <v>0</v>
      </c>
      <c r="BK24" s="110">
        <f t="shared" si="29"/>
        <v>0</v>
      </c>
      <c r="BL24" s="109">
        <f t="shared" si="30"/>
        <v>0</v>
      </c>
      <c r="BM24" s="109">
        <f t="shared" si="31"/>
        <v>0</v>
      </c>
      <c r="BN24" s="109">
        <f t="shared" si="32"/>
        <v>0</v>
      </c>
      <c r="BO24" s="289">
        <f t="shared" si="33"/>
        <v>0</v>
      </c>
      <c r="BP24" s="445" t="s">
        <v>225</v>
      </c>
      <c r="BQ24" s="200" t="s">
        <v>280</v>
      </c>
      <c r="BR24" s="213"/>
      <c r="BS24" s="56"/>
      <c r="BT24" s="56"/>
      <c r="BU24" s="55"/>
      <c r="BV24" s="307"/>
      <c r="BW24" s="397" t="s">
        <v>240</v>
      </c>
      <c r="BX24" s="112" t="str">
        <f>B151</f>
        <v>Intensive Care Unit</v>
      </c>
      <c r="BY24" s="118">
        <f t="shared" si="39"/>
        <v>0</v>
      </c>
      <c r="BZ24" s="109">
        <f t="shared" si="40"/>
        <v>0</v>
      </c>
      <c r="CA24" s="109">
        <f t="shared" si="44"/>
        <v>0</v>
      </c>
      <c r="CB24" s="114">
        <f t="shared" si="41"/>
        <v>0</v>
      </c>
      <c r="CC24" s="127">
        <f t="shared" si="42"/>
        <v>0</v>
      </c>
      <c r="CD24" s="43"/>
      <c r="CE24" s="316">
        <f t="shared" si="43"/>
        <v>0</v>
      </c>
      <c r="CF24" s="294"/>
      <c r="CG24" s="397" t="s">
        <v>281</v>
      </c>
      <c r="CH24" s="112" t="str">
        <f t="shared" si="0"/>
        <v>Blood - Administration</v>
      </c>
      <c r="CI24" s="404">
        <f t="shared" si="1"/>
        <v>0</v>
      </c>
      <c r="CJ24" s="404">
        <f t="shared" si="2"/>
        <v>0</v>
      </c>
      <c r="CK24" s="405">
        <f t="shared" si="3"/>
        <v>0</v>
      </c>
      <c r="CL24" s="404">
        <f t="shared" si="4"/>
        <v>0</v>
      </c>
      <c r="CM24" s="404">
        <f t="shared" si="5"/>
        <v>0</v>
      </c>
      <c r="CN24" s="406">
        <f t="shared" si="6"/>
        <v>0</v>
      </c>
      <c r="CO24" s="407">
        <f t="shared" si="7"/>
        <v>0</v>
      </c>
      <c r="CP24" s="397" t="s">
        <v>282</v>
      </c>
      <c r="CQ24" s="112" t="str">
        <f t="shared" si="45"/>
        <v>Other</v>
      </c>
      <c r="CR24" s="404">
        <f t="shared" si="8"/>
        <v>0</v>
      </c>
      <c r="CS24" s="404">
        <f t="shared" si="24"/>
        <v>0</v>
      </c>
      <c r="CT24" s="413">
        <f t="shared" si="9"/>
        <v>0</v>
      </c>
      <c r="CU24" s="404">
        <f t="shared" si="10"/>
        <v>0</v>
      </c>
      <c r="CV24" s="409"/>
      <c r="CW24" s="406">
        <f t="shared" si="11"/>
        <v>0</v>
      </c>
      <c r="CX24" s="411"/>
      <c r="CY24" s="351"/>
      <c r="CZ24" s="161" t="s">
        <v>283</v>
      </c>
      <c r="DA24" s="52"/>
      <c r="DB24" s="201"/>
      <c r="DC24" s="220">
        <f>IF(EW37=0,0,EW37)</f>
        <v>0</v>
      </c>
      <c r="DD24" s="201"/>
      <c r="DE24" s="214">
        <f>IF(EX37=0,0,EX37)</f>
        <v>0</v>
      </c>
      <c r="DF24" s="262"/>
      <c r="DG24" s="52" t="s">
        <v>284</v>
      </c>
      <c r="DH24" s="52"/>
      <c r="DI24" s="52"/>
      <c r="DJ24" s="186"/>
      <c r="DK24" s="99">
        <f>IF(E270=0,0,E270)</f>
        <v>0</v>
      </c>
      <c r="DL24" s="105">
        <f>IF(F270=0,0,F270)</f>
        <v>0</v>
      </c>
      <c r="DM24" s="70" t="s">
        <v>87</v>
      </c>
      <c r="DN24" s="50"/>
      <c r="DO24" s="78"/>
      <c r="DP24" s="60"/>
      <c r="DQ24" s="61">
        <f>IF(F288=0,0,F288)</f>
        <v>0</v>
      </c>
      <c r="DR24" s="60"/>
      <c r="DS24" s="61">
        <f>IF(F287=0,0,F287)</f>
        <v>0</v>
      </c>
      <c r="DT24" s="60"/>
      <c r="DU24" s="61">
        <f>IF(F286=0,0,F286)</f>
        <v>0</v>
      </c>
      <c r="DV24" s="60" t="s">
        <v>285</v>
      </c>
      <c r="DW24" s="51"/>
      <c r="DX24" s="204" t="s">
        <v>286</v>
      </c>
      <c r="DY24" s="205"/>
      <c r="DZ24" s="262"/>
      <c r="EA24" s="201" t="s">
        <v>287</v>
      </c>
      <c r="EB24" s="262"/>
      <c r="EC24" s="317">
        <f>IF(EF17=0,0,F181)</f>
        <v>0</v>
      </c>
      <c r="ED24" s="342"/>
      <c r="EE24" s="365"/>
      <c r="EF24" s="342"/>
      <c r="EG24" s="397" t="s">
        <v>281</v>
      </c>
      <c r="EH24" s="43" t="str">
        <f t="shared" si="12"/>
        <v>Blood - Administration</v>
      </c>
      <c r="EI24" s="404">
        <f t="shared" si="17"/>
        <v>0</v>
      </c>
      <c r="EJ24" s="404">
        <f t="shared" si="18"/>
        <v>0</v>
      </c>
      <c r="EK24" s="405">
        <f t="shared" si="13"/>
        <v>0</v>
      </c>
      <c r="EL24" s="404">
        <f t="shared" si="19"/>
        <v>0</v>
      </c>
      <c r="EM24" s="404">
        <f t="shared" si="20"/>
        <v>0</v>
      </c>
      <c r="EN24" s="406">
        <f t="shared" si="21"/>
        <v>0</v>
      </c>
      <c r="EO24" s="414">
        <f t="shared" si="22"/>
        <v>0</v>
      </c>
      <c r="EP24" s="397" t="s">
        <v>282</v>
      </c>
      <c r="EQ24" s="43" t="str">
        <f t="shared" si="46"/>
        <v>Other</v>
      </c>
      <c r="ER24" s="404">
        <f t="shared" si="25"/>
        <v>0</v>
      </c>
      <c r="ES24" s="412">
        <f t="shared" si="26"/>
        <v>0</v>
      </c>
      <c r="ET24" s="413">
        <f t="shared" si="27"/>
        <v>0</v>
      </c>
      <c r="EU24" s="404">
        <f t="shared" si="23"/>
        <v>0</v>
      </c>
      <c r="EV24" s="409"/>
      <c r="EW24" s="404">
        <f t="shared" si="14"/>
        <v>0</v>
      </c>
      <c r="EX24" s="409"/>
      <c r="FA24" s="12"/>
      <c r="FB24" s="12"/>
      <c r="FC24" s="12"/>
      <c r="FD24" s="12"/>
      <c r="FE24" s="12"/>
    </row>
    <row r="25" spans="29:161" ht="11.1" customHeight="1">
      <c r="AC25" s="8" t="str">
        <f>IF(ISERR(REPT(E104,1)),0,REPT(E104,1))</f>
        <v/>
      </c>
      <c r="AE25" s="52" t="str">
        <f>IF(ISERR(REPT(E105,1)),0,REPT(E105,1))</f>
        <v/>
      </c>
      <c r="AF25" s="52"/>
      <c r="AH25" s="8" t="str">
        <f>IF(ISERR(REPT(E108,1)),0,REPT(E108,1))</f>
        <v/>
      </c>
      <c r="AN25" s="8" t="str">
        <f>IF(ISERR(REPT(E111,1)),0,REPT(E111,1))</f>
        <v/>
      </c>
      <c r="AS25" s="8" t="str">
        <f>IF(ISERR(REPT(E114,1)),0,REPT(E114,1))</f>
        <v/>
      </c>
      <c r="AU25" s="52" t="str">
        <f>IF(ISERR(REPT(E115,1)),0,REPT(E115,1))</f>
        <v/>
      </c>
      <c r="AV25" s="52"/>
      <c r="AW25" s="389" t="s">
        <v>281</v>
      </c>
      <c r="AX25" s="42" t="str">
        <f t="shared" si="47"/>
        <v>Other</v>
      </c>
      <c r="AY25" s="109">
        <f t="shared" si="36"/>
        <v>0</v>
      </c>
      <c r="AZ25" s="109">
        <f t="shared" si="37"/>
        <v>0</v>
      </c>
      <c r="BA25" s="124"/>
      <c r="BB25" s="109">
        <f t="shared" si="38"/>
        <v>0</v>
      </c>
      <c r="BC25" s="113">
        <f t="shared" si="16"/>
        <v>0</v>
      </c>
      <c r="BD25" s="116"/>
      <c r="BE25" s="116"/>
      <c r="BF25" s="116"/>
      <c r="BG25" s="389" t="s">
        <v>259</v>
      </c>
      <c r="BH25" s="31" t="str">
        <f t="shared" si="28"/>
        <v>Laboratory</v>
      </c>
      <c r="BI25" s="109">
        <f t="shared" si="34"/>
        <v>0</v>
      </c>
      <c r="BJ25" s="109">
        <f t="shared" si="35"/>
        <v>0</v>
      </c>
      <c r="BK25" s="110">
        <f t="shared" si="29"/>
        <v>0</v>
      </c>
      <c r="BL25" s="109">
        <f t="shared" si="30"/>
        <v>0</v>
      </c>
      <c r="BM25" s="109">
        <f t="shared" si="31"/>
        <v>0</v>
      </c>
      <c r="BN25" s="109">
        <f t="shared" si="32"/>
        <v>0</v>
      </c>
      <c r="BO25" s="289">
        <f t="shared" si="33"/>
        <v>0</v>
      </c>
      <c r="BP25" s="446"/>
      <c r="BQ25" s="201" t="s">
        <v>288</v>
      </c>
      <c r="BR25" s="186"/>
      <c r="BS25" s="101">
        <f>IF(ISERR(EC59),0,EC59)</f>
        <v>0</v>
      </c>
      <c r="BT25" s="101">
        <f>IF(ISERR(ED59),0,ED59)</f>
        <v>0</v>
      </c>
      <c r="BU25" s="100">
        <f>IF(ISERR(EE59),0,EE59)</f>
        <v>0</v>
      </c>
      <c r="BV25" s="309">
        <f>IF(ISERR(EF59),0,EF59)</f>
        <v>0</v>
      </c>
      <c r="BW25" s="397" t="s">
        <v>251</v>
      </c>
      <c r="BX25" s="112" t="str">
        <f>B152</f>
        <v>Coronary Care Unit</v>
      </c>
      <c r="BY25" s="118">
        <f t="shared" si="39"/>
        <v>0</v>
      </c>
      <c r="BZ25" s="109">
        <f t="shared" si="40"/>
        <v>0</v>
      </c>
      <c r="CA25" s="109">
        <f t="shared" si="44"/>
        <v>0</v>
      </c>
      <c r="CB25" s="114">
        <f t="shared" si="41"/>
        <v>0</v>
      </c>
      <c r="CC25" s="127">
        <f t="shared" si="42"/>
        <v>0</v>
      </c>
      <c r="CD25" s="43"/>
      <c r="CE25" s="316">
        <f t="shared" si="43"/>
        <v>0</v>
      </c>
      <c r="CF25" s="294"/>
      <c r="CG25" s="397" t="s">
        <v>289</v>
      </c>
      <c r="CH25" s="112" t="str">
        <f t="shared" si="0"/>
        <v>Intravenous Therapy</v>
      </c>
      <c r="CI25" s="404">
        <f t="shared" si="1"/>
        <v>0</v>
      </c>
      <c r="CJ25" s="404">
        <f t="shared" si="2"/>
        <v>0</v>
      </c>
      <c r="CK25" s="405">
        <f t="shared" si="3"/>
        <v>0</v>
      </c>
      <c r="CL25" s="404">
        <f t="shared" si="4"/>
        <v>0</v>
      </c>
      <c r="CM25" s="404">
        <f t="shared" si="5"/>
        <v>0</v>
      </c>
      <c r="CN25" s="406">
        <f t="shared" si="6"/>
        <v>0</v>
      </c>
      <c r="CO25" s="407">
        <f t="shared" si="7"/>
        <v>0</v>
      </c>
      <c r="CP25" s="397" t="s">
        <v>290</v>
      </c>
      <c r="CQ25" s="112" t="str">
        <f t="shared" si="45"/>
        <v>Other</v>
      </c>
      <c r="CR25" s="404">
        <f t="shared" si="8"/>
        <v>0</v>
      </c>
      <c r="CS25" s="404">
        <f t="shared" si="24"/>
        <v>0</v>
      </c>
      <c r="CT25" s="413">
        <f t="shared" si="9"/>
        <v>0</v>
      </c>
      <c r="CU25" s="404">
        <f t="shared" si="10"/>
        <v>0</v>
      </c>
      <c r="CV25" s="409"/>
      <c r="CW25" s="406">
        <f t="shared" si="11"/>
        <v>0</v>
      </c>
      <c r="CX25" s="411"/>
      <c r="CY25" s="359" t="s">
        <v>251</v>
      </c>
      <c r="CZ25" s="55" t="s">
        <v>170</v>
      </c>
      <c r="DA25" s="57"/>
      <c r="DB25" s="198"/>
      <c r="DC25" s="173"/>
      <c r="DD25" s="200"/>
      <c r="DE25" s="213"/>
      <c r="DF25" s="370" t="s">
        <v>240</v>
      </c>
      <c r="DG25" s="55" t="s">
        <v>291</v>
      </c>
      <c r="DH25" s="57"/>
      <c r="DI25" s="57"/>
      <c r="DJ25" s="179"/>
      <c r="DK25" s="94"/>
      <c r="DL25" s="106"/>
      <c r="DM25" s="95"/>
      <c r="DN25" s="51"/>
      <c r="DO25" s="61"/>
      <c r="DP25" s="82"/>
      <c r="DQ25" s="77" t="s">
        <v>118</v>
      </c>
      <c r="DR25" s="82"/>
      <c r="DS25" s="77" t="s">
        <v>119</v>
      </c>
      <c r="DT25" s="82"/>
      <c r="DU25" s="77" t="s">
        <v>163</v>
      </c>
      <c r="DV25" s="82"/>
      <c r="DW25" s="76" t="s">
        <v>164</v>
      </c>
      <c r="DX25" s="211"/>
      <c r="DY25" s="212" t="s">
        <v>176</v>
      </c>
      <c r="DZ25" s="180"/>
      <c r="EA25" s="173"/>
      <c r="EB25" s="173"/>
      <c r="EC25" s="181"/>
      <c r="ED25" s="362"/>
      <c r="EE25" s="362"/>
      <c r="EF25" s="362"/>
      <c r="EG25" s="397" t="s">
        <v>289</v>
      </c>
      <c r="EH25" s="43" t="str">
        <f t="shared" si="12"/>
        <v>Intravenous Therapy</v>
      </c>
      <c r="EI25" s="404">
        <f t="shared" si="17"/>
        <v>0</v>
      </c>
      <c r="EJ25" s="404">
        <f t="shared" si="18"/>
        <v>0</v>
      </c>
      <c r="EK25" s="405">
        <f t="shared" si="13"/>
        <v>0</v>
      </c>
      <c r="EL25" s="404">
        <f t="shared" si="19"/>
        <v>0</v>
      </c>
      <c r="EM25" s="404">
        <f t="shared" si="20"/>
        <v>0</v>
      </c>
      <c r="EN25" s="406">
        <f t="shared" si="21"/>
        <v>0</v>
      </c>
      <c r="EO25" s="414">
        <f t="shared" si="22"/>
        <v>0</v>
      </c>
      <c r="EP25" s="397" t="s">
        <v>290</v>
      </c>
      <c r="EQ25" s="43" t="str">
        <f t="shared" si="46"/>
        <v>Other</v>
      </c>
      <c r="ER25" s="404">
        <f t="shared" si="25"/>
        <v>0</v>
      </c>
      <c r="ES25" s="412">
        <f t="shared" si="26"/>
        <v>0</v>
      </c>
      <c r="ET25" s="413">
        <f t="shared" si="27"/>
        <v>0</v>
      </c>
      <c r="EU25" s="404">
        <f t="shared" si="23"/>
        <v>0</v>
      </c>
      <c r="EV25" s="409"/>
      <c r="EW25" s="404">
        <f t="shared" si="14"/>
        <v>0</v>
      </c>
      <c r="EX25" s="409"/>
      <c r="EY25" s="257" t="s">
        <v>292</v>
      </c>
      <c r="FA25" s="12"/>
      <c r="FB25" s="12"/>
      <c r="FC25" s="12"/>
      <c r="FD25" s="12"/>
      <c r="FE25" s="12"/>
    </row>
    <row r="26" spans="29:161" ht="11.1" customHeight="1">
      <c r="AW26" s="389" t="s">
        <v>289</v>
      </c>
      <c r="AX26" s="42" t="str">
        <f t="shared" si="47"/>
        <v>Other</v>
      </c>
      <c r="AY26" s="109">
        <f t="shared" si="36"/>
        <v>0</v>
      </c>
      <c r="AZ26" s="109">
        <f t="shared" si="37"/>
        <v>0</v>
      </c>
      <c r="BA26" s="124"/>
      <c r="BB26" s="109">
        <f t="shared" si="38"/>
        <v>0</v>
      </c>
      <c r="BC26" s="113">
        <f t="shared" si="16"/>
        <v>0</v>
      </c>
      <c r="BD26" s="116"/>
      <c r="BE26" s="116"/>
      <c r="BF26" s="116"/>
      <c r="BG26" s="389" t="s">
        <v>268</v>
      </c>
      <c r="BH26" s="31" t="str">
        <f t="shared" si="28"/>
        <v>Blood</v>
      </c>
      <c r="BI26" s="109">
        <f t="shared" si="34"/>
        <v>0</v>
      </c>
      <c r="BJ26" s="109">
        <f t="shared" si="35"/>
        <v>0</v>
      </c>
      <c r="BK26" s="110">
        <f t="shared" si="29"/>
        <v>0</v>
      </c>
      <c r="BL26" s="109">
        <f t="shared" si="30"/>
        <v>0</v>
      </c>
      <c r="BM26" s="109">
        <f t="shared" si="31"/>
        <v>0</v>
      </c>
      <c r="BN26" s="109">
        <f t="shared" si="32"/>
        <v>0</v>
      </c>
      <c r="BO26" s="289">
        <f t="shared" si="33"/>
        <v>0</v>
      </c>
      <c r="BP26" s="445" t="s">
        <v>230</v>
      </c>
      <c r="BQ26" s="200" t="s">
        <v>293</v>
      </c>
      <c r="BR26" s="213"/>
      <c r="BS26" s="56"/>
      <c r="BT26" s="56"/>
      <c r="BU26" s="55"/>
      <c r="BV26" s="307"/>
      <c r="BW26" s="397" t="s">
        <v>259</v>
      </c>
      <c r="BX26" s="112" t="str">
        <f t="shared" ref="BX26:BX33" si="48">E153</f>
        <v>Other</v>
      </c>
      <c r="BY26" s="118">
        <f t="shared" si="39"/>
        <v>0</v>
      </c>
      <c r="BZ26" s="109">
        <f t="shared" si="40"/>
        <v>0</v>
      </c>
      <c r="CA26" s="109">
        <f t="shared" si="44"/>
        <v>0</v>
      </c>
      <c r="CB26" s="114">
        <f t="shared" si="41"/>
        <v>0</v>
      </c>
      <c r="CC26" s="127">
        <f t="shared" si="42"/>
        <v>0</v>
      </c>
      <c r="CD26" s="43"/>
      <c r="CE26" s="316">
        <f t="shared" si="43"/>
        <v>0</v>
      </c>
      <c r="CF26" s="294"/>
      <c r="CG26" s="397" t="s">
        <v>294</v>
      </c>
      <c r="CH26" s="112" t="str">
        <f t="shared" si="0"/>
        <v>Respiratory Therapy</v>
      </c>
      <c r="CI26" s="404">
        <f t="shared" si="1"/>
        <v>0</v>
      </c>
      <c r="CJ26" s="404">
        <f t="shared" si="2"/>
        <v>0</v>
      </c>
      <c r="CK26" s="405">
        <f t="shared" si="3"/>
        <v>0</v>
      </c>
      <c r="CL26" s="404">
        <f t="shared" si="4"/>
        <v>0</v>
      </c>
      <c r="CM26" s="404">
        <f t="shared" si="5"/>
        <v>0</v>
      </c>
      <c r="CN26" s="406">
        <f t="shared" si="6"/>
        <v>0</v>
      </c>
      <c r="CO26" s="407">
        <f t="shared" si="7"/>
        <v>0</v>
      </c>
      <c r="CP26" s="397" t="s">
        <v>295</v>
      </c>
      <c r="CQ26" s="112" t="str">
        <f t="shared" si="45"/>
        <v>Other</v>
      </c>
      <c r="CR26" s="404">
        <f t="shared" si="8"/>
        <v>0</v>
      </c>
      <c r="CS26" s="404">
        <f t="shared" si="24"/>
        <v>0</v>
      </c>
      <c r="CT26" s="413">
        <f t="shared" si="9"/>
        <v>0</v>
      </c>
      <c r="CU26" s="404">
        <f t="shared" si="10"/>
        <v>0</v>
      </c>
      <c r="CV26" s="409"/>
      <c r="CW26" s="406">
        <f t="shared" si="11"/>
        <v>0</v>
      </c>
      <c r="CX26" s="411"/>
      <c r="CY26" s="352"/>
      <c r="CZ26" s="51" t="s">
        <v>296</v>
      </c>
      <c r="DA26" s="52"/>
      <c r="DB26" s="201"/>
      <c r="DC26" s="425">
        <f>IF(SUM(DC16,DC18,DC20,DC22,DC24)=0,,SUM(DC16,DC18,DC20,DC22,DC24))</f>
        <v>0</v>
      </c>
      <c r="DD26" s="201"/>
      <c r="DE26" s="426">
        <f>IF(SUM(DE14,DE18,DE20,DE22,DE24)=0,,SUM(DE14,DE18,DE20,DE22,DE24))</f>
        <v>0</v>
      </c>
      <c r="DF26" s="245"/>
      <c r="DG26" s="51" t="s">
        <v>297</v>
      </c>
      <c r="DH26" s="52"/>
      <c r="DI26" s="52"/>
      <c r="DJ26" s="186"/>
      <c r="DK26" s="427">
        <f>IF(SUM(DK19,DK21,DK24)=0,0,SUM(DK19,DK21,DK24))</f>
        <v>0</v>
      </c>
      <c r="DL26" s="428">
        <f>IF(SUM(DL19,DL21,DL24)=0,0,SUM(DL19,DL21,DL24))</f>
        <v>0</v>
      </c>
      <c r="DM26" s="91" t="s">
        <v>121</v>
      </c>
      <c r="DN26" s="57" t="s">
        <v>298</v>
      </c>
      <c r="DO26" s="58"/>
      <c r="DP26" s="92"/>
      <c r="DQ26" s="94"/>
      <c r="DR26" s="92"/>
      <c r="DS26" s="94"/>
      <c r="DT26" s="92"/>
      <c r="DU26" s="94"/>
      <c r="DV26" s="135"/>
      <c r="DW26" s="324"/>
      <c r="DX26" s="326"/>
      <c r="DY26" s="227"/>
      <c r="DZ26" s="173"/>
      <c r="EA26" s="173"/>
      <c r="EB26" s="173"/>
      <c r="EC26" s="181"/>
      <c r="ED26" s="362"/>
      <c r="EE26" s="362"/>
      <c r="EF26" s="362"/>
      <c r="EG26" s="397" t="s">
        <v>294</v>
      </c>
      <c r="EH26" s="43" t="str">
        <f t="shared" si="12"/>
        <v>Respiratory Therapy</v>
      </c>
      <c r="EI26" s="404">
        <f t="shared" si="17"/>
        <v>0</v>
      </c>
      <c r="EJ26" s="404">
        <f t="shared" si="18"/>
        <v>0</v>
      </c>
      <c r="EK26" s="405">
        <f t="shared" si="13"/>
        <v>0</v>
      </c>
      <c r="EL26" s="404">
        <f t="shared" si="19"/>
        <v>0</v>
      </c>
      <c r="EM26" s="404">
        <f t="shared" si="20"/>
        <v>0</v>
      </c>
      <c r="EN26" s="406">
        <f t="shared" si="21"/>
        <v>0</v>
      </c>
      <c r="EO26" s="414">
        <f t="shared" si="22"/>
        <v>0</v>
      </c>
      <c r="EP26" s="397" t="s">
        <v>295</v>
      </c>
      <c r="EQ26" s="43" t="str">
        <f t="shared" si="46"/>
        <v>Other</v>
      </c>
      <c r="ER26" s="404">
        <f t="shared" si="25"/>
        <v>0</v>
      </c>
      <c r="ES26" s="412">
        <f t="shared" si="26"/>
        <v>0</v>
      </c>
      <c r="ET26" s="413">
        <f t="shared" si="27"/>
        <v>0</v>
      </c>
      <c r="EU26" s="404">
        <f t="shared" si="23"/>
        <v>0</v>
      </c>
      <c r="EV26" s="409"/>
      <c r="EW26" s="404">
        <f t="shared" si="14"/>
        <v>0</v>
      </c>
      <c r="EX26" s="409"/>
      <c r="FA26" s="12"/>
      <c r="FB26" s="12"/>
      <c r="FC26" s="12"/>
      <c r="FD26" s="12"/>
      <c r="FE26" s="12"/>
    </row>
    <row r="27" spans="29:161" ht="11.1" customHeight="1">
      <c r="AC27" s="49" t="s">
        <v>299</v>
      </c>
      <c r="AG27" s="51"/>
      <c r="AH27" s="51"/>
      <c r="AI27" s="51"/>
      <c r="AJ27" s="51"/>
      <c r="AK27" s="51"/>
      <c r="AL27" s="51"/>
      <c r="AM27" s="51"/>
      <c r="AN27" s="51"/>
      <c r="AO27" s="52"/>
      <c r="AP27" s="52"/>
      <c r="AQ27" s="51"/>
      <c r="AR27" s="51"/>
      <c r="AS27" s="51"/>
      <c r="AT27" s="51"/>
      <c r="AU27" s="51"/>
      <c r="AV27" s="51"/>
      <c r="AW27" s="389" t="s">
        <v>294</v>
      </c>
      <c r="AX27" s="42" t="str">
        <f t="shared" si="47"/>
        <v>Other</v>
      </c>
      <c r="AY27" s="109">
        <f t="shared" si="36"/>
        <v>0</v>
      </c>
      <c r="AZ27" s="109">
        <f t="shared" si="37"/>
        <v>0</v>
      </c>
      <c r="BA27" s="124"/>
      <c r="BB27" s="109">
        <f t="shared" si="38"/>
        <v>0</v>
      </c>
      <c r="BC27" s="113">
        <f t="shared" si="16"/>
        <v>0</v>
      </c>
      <c r="BD27" s="116"/>
      <c r="BE27" s="116"/>
      <c r="BF27" s="116"/>
      <c r="BG27" s="389" t="s">
        <v>281</v>
      </c>
      <c r="BH27" s="31" t="str">
        <f t="shared" si="28"/>
        <v>Blood - Administration</v>
      </c>
      <c r="BI27" s="109">
        <f t="shared" si="34"/>
        <v>0</v>
      </c>
      <c r="BJ27" s="109">
        <f t="shared" si="35"/>
        <v>0</v>
      </c>
      <c r="BK27" s="110">
        <f t="shared" si="29"/>
        <v>0</v>
      </c>
      <c r="BL27" s="109">
        <f t="shared" si="30"/>
        <v>0</v>
      </c>
      <c r="BM27" s="109">
        <f t="shared" si="31"/>
        <v>0</v>
      </c>
      <c r="BN27" s="109">
        <f t="shared" si="32"/>
        <v>0</v>
      </c>
      <c r="BO27" s="289">
        <f t="shared" si="33"/>
        <v>0</v>
      </c>
      <c r="BP27" s="446"/>
      <c r="BQ27" s="201" t="s">
        <v>300</v>
      </c>
      <c r="BR27" s="186"/>
      <c r="BS27" s="99">
        <f>IF(J147=0,0,J147)</f>
        <v>0</v>
      </c>
      <c r="BT27" s="99">
        <f>IF(J148=0,0,J148)</f>
        <v>0</v>
      </c>
      <c r="BU27" s="98">
        <f>IF(J149=0,0,J149)</f>
        <v>0</v>
      </c>
      <c r="BV27" s="306">
        <f>IF(J150=0,0,J150)</f>
        <v>0</v>
      </c>
      <c r="BW27" s="397" t="s">
        <v>268</v>
      </c>
      <c r="BX27" s="112" t="str">
        <f t="shared" si="48"/>
        <v>Other</v>
      </c>
      <c r="BY27" s="118">
        <f t="shared" si="39"/>
        <v>0</v>
      </c>
      <c r="BZ27" s="109">
        <f t="shared" si="40"/>
        <v>0</v>
      </c>
      <c r="CA27" s="109">
        <f t="shared" si="44"/>
        <v>0</v>
      </c>
      <c r="CB27" s="114">
        <f t="shared" si="41"/>
        <v>0</v>
      </c>
      <c r="CC27" s="127">
        <f t="shared" si="42"/>
        <v>0</v>
      </c>
      <c r="CD27" s="43"/>
      <c r="CE27" s="316">
        <f t="shared" si="43"/>
        <v>0</v>
      </c>
      <c r="CF27" s="294"/>
      <c r="CG27" s="397" t="s">
        <v>301</v>
      </c>
      <c r="CH27" s="112" t="str">
        <f t="shared" si="0"/>
        <v>Physical Therapy</v>
      </c>
      <c r="CI27" s="404">
        <f t="shared" si="1"/>
        <v>0</v>
      </c>
      <c r="CJ27" s="404">
        <f t="shared" si="2"/>
        <v>0</v>
      </c>
      <c r="CK27" s="405">
        <f t="shared" si="3"/>
        <v>0</v>
      </c>
      <c r="CL27" s="404">
        <f t="shared" si="4"/>
        <v>0</v>
      </c>
      <c r="CM27" s="404">
        <f t="shared" si="5"/>
        <v>0</v>
      </c>
      <c r="CN27" s="406">
        <f t="shared" si="6"/>
        <v>0</v>
      </c>
      <c r="CO27" s="407">
        <f t="shared" si="7"/>
        <v>0</v>
      </c>
      <c r="CP27" s="397" t="s">
        <v>302</v>
      </c>
      <c r="CQ27" s="112" t="str">
        <f t="shared" si="45"/>
        <v>Other</v>
      </c>
      <c r="CR27" s="404">
        <f t="shared" si="8"/>
        <v>0</v>
      </c>
      <c r="CS27" s="404">
        <f t="shared" si="24"/>
        <v>0</v>
      </c>
      <c r="CT27" s="413">
        <f t="shared" si="9"/>
        <v>0</v>
      </c>
      <c r="CU27" s="404">
        <f t="shared" si="10"/>
        <v>0</v>
      </c>
      <c r="CV27" s="409"/>
      <c r="CW27" s="406">
        <f t="shared" si="11"/>
        <v>0</v>
      </c>
      <c r="CX27" s="411"/>
      <c r="CY27" s="360" t="s">
        <v>259</v>
      </c>
      <c r="CZ27" s="361" t="s">
        <v>303</v>
      </c>
      <c r="DA27" s="57"/>
      <c r="DB27" s="200"/>
      <c r="DC27" s="217"/>
      <c r="DD27" s="328"/>
      <c r="DE27" s="221"/>
      <c r="DJ27" s="173"/>
      <c r="DK27" s="12"/>
      <c r="DL27" s="12"/>
      <c r="DM27" s="10"/>
      <c r="DN27" t="s">
        <v>304</v>
      </c>
      <c r="DO27" s="84"/>
      <c r="DP27" s="137"/>
      <c r="DQ27" s="138"/>
      <c r="DR27" s="137"/>
      <c r="DS27" s="138"/>
      <c r="DT27" s="137"/>
      <c r="DU27" s="138"/>
      <c r="DV27" s="139"/>
      <c r="DW27" s="323"/>
      <c r="DX27" s="326"/>
      <c r="DY27" s="227"/>
      <c r="EE27" s="173"/>
      <c r="EF27" s="173"/>
      <c r="EG27" s="397" t="s">
        <v>301</v>
      </c>
      <c r="EH27" s="43" t="str">
        <f t="shared" si="12"/>
        <v>Physical Therapy</v>
      </c>
      <c r="EI27" s="404">
        <f t="shared" si="17"/>
        <v>0</v>
      </c>
      <c r="EJ27" s="404">
        <f t="shared" si="18"/>
        <v>0</v>
      </c>
      <c r="EK27" s="405">
        <f t="shared" si="13"/>
        <v>0</v>
      </c>
      <c r="EL27" s="404">
        <f t="shared" si="19"/>
        <v>0</v>
      </c>
      <c r="EM27" s="404">
        <f t="shared" si="20"/>
        <v>0</v>
      </c>
      <c r="EN27" s="406">
        <f t="shared" si="21"/>
        <v>0</v>
      </c>
      <c r="EO27" s="414">
        <f t="shared" si="22"/>
        <v>0</v>
      </c>
      <c r="EP27" s="397" t="s">
        <v>302</v>
      </c>
      <c r="EQ27" s="43" t="str">
        <f t="shared" si="46"/>
        <v>Other</v>
      </c>
      <c r="ER27" s="404">
        <f t="shared" si="25"/>
        <v>0</v>
      </c>
      <c r="ES27" s="412">
        <f t="shared" si="26"/>
        <v>0</v>
      </c>
      <c r="ET27" s="413">
        <f t="shared" si="27"/>
        <v>0</v>
      </c>
      <c r="EU27" s="404">
        <f t="shared" si="23"/>
        <v>0</v>
      </c>
      <c r="EV27" s="409"/>
      <c r="EW27" s="404">
        <f t="shared" si="14"/>
        <v>0</v>
      </c>
      <c r="EX27" s="409"/>
      <c r="EY27" t="s">
        <v>305</v>
      </c>
      <c r="FA27" s="98">
        <f>IF(FE27&gt;0,E355,0)</f>
        <v>0</v>
      </c>
      <c r="FB27" s="12"/>
      <c r="FC27" s="98">
        <f>IF(ISERR(FE27+FA27=0),0,FE27-FA27)</f>
        <v>0</v>
      </c>
      <c r="FD27" s="12"/>
      <c r="FE27" s="98">
        <f>IF(F181=0,0,F181)</f>
        <v>0</v>
      </c>
    </row>
    <row r="28" spans="29:161" ht="11.1" customHeight="1">
      <c r="AW28" s="389" t="s">
        <v>301</v>
      </c>
      <c r="AX28" s="42" t="str">
        <f t="shared" si="47"/>
        <v>Other</v>
      </c>
      <c r="AY28" s="109">
        <f t="shared" si="36"/>
        <v>0</v>
      </c>
      <c r="AZ28" s="109">
        <f t="shared" si="37"/>
        <v>0</v>
      </c>
      <c r="BA28" s="124"/>
      <c r="BB28" s="109">
        <f t="shared" si="38"/>
        <v>0</v>
      </c>
      <c r="BC28" s="113">
        <f t="shared" si="16"/>
        <v>0</v>
      </c>
      <c r="BD28" s="116"/>
      <c r="BE28" s="116"/>
      <c r="BF28" s="116"/>
      <c r="BG28" s="389" t="s">
        <v>289</v>
      </c>
      <c r="BH28" s="31" t="str">
        <f t="shared" si="28"/>
        <v>Intravenous Therapy</v>
      </c>
      <c r="BI28" s="109">
        <f t="shared" si="34"/>
        <v>0</v>
      </c>
      <c r="BJ28" s="109">
        <f t="shared" si="35"/>
        <v>0</v>
      </c>
      <c r="BK28" s="110">
        <f t="shared" si="29"/>
        <v>0</v>
      </c>
      <c r="BL28" s="109">
        <f t="shared" si="30"/>
        <v>0</v>
      </c>
      <c r="BM28" s="109">
        <f t="shared" si="31"/>
        <v>0</v>
      </c>
      <c r="BN28" s="109">
        <f t="shared" si="32"/>
        <v>0</v>
      </c>
      <c r="BO28" s="289">
        <f t="shared" si="33"/>
        <v>0</v>
      </c>
      <c r="BP28" s="445" t="s">
        <v>240</v>
      </c>
      <c r="BQ28" s="200" t="s">
        <v>306</v>
      </c>
      <c r="BR28" s="213"/>
      <c r="BS28" s="56"/>
      <c r="BT28" s="56"/>
      <c r="BU28" s="55"/>
      <c r="BV28" s="307"/>
      <c r="BW28" s="397" t="s">
        <v>281</v>
      </c>
      <c r="BX28" s="112" t="str">
        <f t="shared" si="48"/>
        <v>Other</v>
      </c>
      <c r="BY28" s="118">
        <f t="shared" si="39"/>
        <v>0</v>
      </c>
      <c r="BZ28" s="109">
        <f t="shared" si="40"/>
        <v>0</v>
      </c>
      <c r="CA28" s="109">
        <f t="shared" si="44"/>
        <v>0</v>
      </c>
      <c r="CB28" s="114">
        <f t="shared" si="41"/>
        <v>0</v>
      </c>
      <c r="CC28" s="127">
        <f t="shared" si="42"/>
        <v>0</v>
      </c>
      <c r="CD28" s="43"/>
      <c r="CE28" s="316">
        <f t="shared" si="43"/>
        <v>0</v>
      </c>
      <c r="CF28" s="294"/>
      <c r="CG28" s="397" t="s">
        <v>307</v>
      </c>
      <c r="CH28" s="112" t="str">
        <f t="shared" si="0"/>
        <v>Occupational Therapy</v>
      </c>
      <c r="CI28" s="404">
        <f t="shared" si="1"/>
        <v>0</v>
      </c>
      <c r="CJ28" s="404">
        <f t="shared" si="2"/>
        <v>0</v>
      </c>
      <c r="CK28" s="405">
        <f t="shared" si="3"/>
        <v>0</v>
      </c>
      <c r="CL28" s="404">
        <f t="shared" si="4"/>
        <v>0</v>
      </c>
      <c r="CM28" s="404">
        <f t="shared" si="5"/>
        <v>0</v>
      </c>
      <c r="CN28" s="406">
        <f t="shared" si="6"/>
        <v>0</v>
      </c>
      <c r="CO28" s="407">
        <f t="shared" si="7"/>
        <v>0</v>
      </c>
      <c r="CP28" s="397" t="s">
        <v>308</v>
      </c>
      <c r="CQ28" s="112" t="str">
        <f t="shared" si="45"/>
        <v>Other</v>
      </c>
      <c r="CR28" s="404">
        <f t="shared" si="8"/>
        <v>0</v>
      </c>
      <c r="CS28" s="404">
        <f t="shared" si="24"/>
        <v>0</v>
      </c>
      <c r="CT28" s="413">
        <f t="shared" si="9"/>
        <v>0</v>
      </c>
      <c r="CU28" s="404">
        <f t="shared" si="10"/>
        <v>0</v>
      </c>
      <c r="CV28" s="409"/>
      <c r="CW28" s="406">
        <f t="shared" si="11"/>
        <v>0</v>
      </c>
      <c r="CX28" s="411"/>
      <c r="CY28" s="353"/>
      <c r="CZ28" s="52" t="s">
        <v>309</v>
      </c>
      <c r="DA28" s="52"/>
      <c r="DB28" s="201"/>
      <c r="DC28" s="218">
        <f>IF(DC26=0,0,ROUND(DC26/(DC26+DE26),2))</f>
        <v>0</v>
      </c>
      <c r="DD28" s="201"/>
      <c r="DE28" s="218">
        <f>IF(DE26=0,0,ROUND(DE26/(DC26+DE26),2))</f>
        <v>0</v>
      </c>
      <c r="DJ28" s="183"/>
      <c r="DM28" s="10"/>
      <c r="DN28" t="s">
        <v>310</v>
      </c>
      <c r="DO28" s="84"/>
      <c r="DP28" s="137"/>
      <c r="DQ28" s="138">
        <f>IF(G288=0,0,G288)</f>
        <v>0</v>
      </c>
      <c r="DR28" s="137"/>
      <c r="DS28" s="138">
        <f>IF(G287=0,0,G287)</f>
        <v>0</v>
      </c>
      <c r="DT28" s="137"/>
      <c r="DU28" s="138">
        <f>IF(G286=0,0,G286)</f>
        <v>0</v>
      </c>
      <c r="DV28" s="139"/>
      <c r="DW28" s="323"/>
      <c r="DX28" s="326"/>
      <c r="DY28" s="227">
        <f>IF(ISERR(DQ28+DS28+DU28=0),0,DQ28+DS28+DU28)</f>
        <v>0</v>
      </c>
      <c r="EC28" s="81" t="s">
        <v>236</v>
      </c>
      <c r="ED28" s="237" t="s">
        <v>104</v>
      </c>
      <c r="EE28" s="264" t="s">
        <v>105</v>
      </c>
      <c r="EF28" s="264" t="s">
        <v>106</v>
      </c>
      <c r="EG28" s="397" t="s">
        <v>307</v>
      </c>
      <c r="EH28" s="43" t="str">
        <f t="shared" si="12"/>
        <v>Occupational Therapy</v>
      </c>
      <c r="EI28" s="404">
        <f t="shared" si="17"/>
        <v>0</v>
      </c>
      <c r="EJ28" s="404">
        <f t="shared" si="18"/>
        <v>0</v>
      </c>
      <c r="EK28" s="405">
        <f t="shared" si="13"/>
        <v>0</v>
      </c>
      <c r="EL28" s="404">
        <f t="shared" si="19"/>
        <v>0</v>
      </c>
      <c r="EM28" s="404">
        <f t="shared" si="20"/>
        <v>0</v>
      </c>
      <c r="EN28" s="406">
        <f t="shared" si="21"/>
        <v>0</v>
      </c>
      <c r="EO28" s="414">
        <f t="shared" si="22"/>
        <v>0</v>
      </c>
      <c r="EP28" s="397" t="s">
        <v>308</v>
      </c>
      <c r="EQ28" s="43" t="str">
        <f t="shared" si="46"/>
        <v>Other</v>
      </c>
      <c r="ER28" s="404">
        <f t="shared" si="25"/>
        <v>0</v>
      </c>
      <c r="ES28" s="412">
        <f t="shared" si="26"/>
        <v>0</v>
      </c>
      <c r="ET28" s="413">
        <f t="shared" si="27"/>
        <v>0</v>
      </c>
      <c r="EU28" s="404">
        <f t="shared" si="23"/>
        <v>0</v>
      </c>
      <c r="EV28" s="409"/>
      <c r="EW28" s="404">
        <f t="shared" si="14"/>
        <v>0</v>
      </c>
      <c r="EX28" s="409"/>
      <c r="FA28" s="12"/>
      <c r="FB28" s="12"/>
      <c r="FC28" s="12"/>
      <c r="FD28" s="12"/>
      <c r="FE28" s="12"/>
    </row>
    <row r="29" spans="29:161" ht="11.1" customHeight="1">
      <c r="AC29" s="7" t="str">
        <f>IF(ISERR(REPT(E118,1)),0,REPT(E118,1))</f>
        <v/>
      </c>
      <c r="AE29" t="s">
        <v>311</v>
      </c>
      <c r="AJ29" s="7" t="str">
        <f>IF(ISERR(REPT(E120,1)),0,REPT(E120,1))</f>
        <v/>
      </c>
      <c r="AL29" t="s">
        <v>312</v>
      </c>
      <c r="AQ29" s="7" t="str">
        <f>IF(ISERR(REPT(E122,1)),0,REPT(E122,1))</f>
        <v/>
      </c>
      <c r="AS29" t="s">
        <v>313</v>
      </c>
      <c r="AW29" s="389" t="s">
        <v>307</v>
      </c>
      <c r="AX29" s="42" t="str">
        <f t="shared" si="47"/>
        <v>Other</v>
      </c>
      <c r="AY29" s="109">
        <f t="shared" si="36"/>
        <v>0</v>
      </c>
      <c r="AZ29" s="109">
        <f t="shared" si="37"/>
        <v>0</v>
      </c>
      <c r="BA29" s="124"/>
      <c r="BB29" s="109">
        <f t="shared" si="38"/>
        <v>0</v>
      </c>
      <c r="BC29" s="113">
        <f t="shared" si="16"/>
        <v>0</v>
      </c>
      <c r="BD29" s="116"/>
      <c r="BE29" s="116"/>
      <c r="BF29" s="116"/>
      <c r="BG29" s="389" t="s">
        <v>294</v>
      </c>
      <c r="BH29" s="31" t="str">
        <f t="shared" si="28"/>
        <v>Respiratory Therapy</v>
      </c>
      <c r="BI29" s="109">
        <f t="shared" si="34"/>
        <v>0</v>
      </c>
      <c r="BJ29" s="109">
        <f t="shared" si="35"/>
        <v>0</v>
      </c>
      <c r="BK29" s="110">
        <f t="shared" si="29"/>
        <v>0</v>
      </c>
      <c r="BL29" s="109">
        <f t="shared" si="30"/>
        <v>0</v>
      </c>
      <c r="BM29" s="109">
        <f t="shared" si="31"/>
        <v>0</v>
      </c>
      <c r="BN29" s="109">
        <f t="shared" si="32"/>
        <v>0</v>
      </c>
      <c r="BO29" s="289">
        <f t="shared" si="33"/>
        <v>0</v>
      </c>
      <c r="BP29" s="446"/>
      <c r="BQ29" s="201" t="s">
        <v>314</v>
      </c>
      <c r="BR29" s="186"/>
      <c r="BS29" s="138">
        <f>IF(ISERR(ROUND(BS25*BS27,0)=0),0,ROUND(BS25*BS27,0))</f>
        <v>0</v>
      </c>
      <c r="BT29" s="99">
        <f>IF(ISERR(ROUND(BT25*BT27,0)=0),0,ROUND(BT25*BT27,0))</f>
        <v>0</v>
      </c>
      <c r="BU29" s="98">
        <f>IF(ISERR(ROUND(BU25*BU27,0)=0),0,ROUND(BU25*BU27,0))</f>
        <v>0</v>
      </c>
      <c r="BV29" s="306">
        <f>IF(ISERR(ROUND(BV25*BV27,0)=0),0,ROUND(BV25*BV27,0))</f>
        <v>0</v>
      </c>
      <c r="BW29" s="397" t="s">
        <v>289</v>
      </c>
      <c r="BX29" s="112" t="str">
        <f t="shared" si="48"/>
        <v>Other</v>
      </c>
      <c r="BY29" s="118">
        <f t="shared" si="39"/>
        <v>0</v>
      </c>
      <c r="BZ29" s="109">
        <f t="shared" si="40"/>
        <v>0</v>
      </c>
      <c r="CA29" s="109">
        <f t="shared" si="44"/>
        <v>0</v>
      </c>
      <c r="CB29" s="114">
        <f t="shared" si="41"/>
        <v>0</v>
      </c>
      <c r="CC29" s="127">
        <f t="shared" si="42"/>
        <v>0</v>
      </c>
      <c r="CD29" s="43"/>
      <c r="CE29" s="316">
        <f t="shared" si="43"/>
        <v>0</v>
      </c>
      <c r="CF29" s="294"/>
      <c r="CG29" s="397" t="s">
        <v>315</v>
      </c>
      <c r="CH29" s="112" t="str">
        <f t="shared" si="0"/>
        <v>Speech Pathology</v>
      </c>
      <c r="CI29" s="404">
        <f t="shared" si="1"/>
        <v>0</v>
      </c>
      <c r="CJ29" s="404">
        <f t="shared" si="2"/>
        <v>0</v>
      </c>
      <c r="CK29" s="405">
        <f t="shared" si="3"/>
        <v>0</v>
      </c>
      <c r="CL29" s="404">
        <f t="shared" si="4"/>
        <v>0</v>
      </c>
      <c r="CM29" s="404">
        <f t="shared" si="5"/>
        <v>0</v>
      </c>
      <c r="CN29" s="406">
        <f t="shared" si="6"/>
        <v>0</v>
      </c>
      <c r="CO29" s="407">
        <f t="shared" si="7"/>
        <v>0</v>
      </c>
      <c r="CP29" s="397" t="s">
        <v>316</v>
      </c>
      <c r="CQ29" s="112" t="str">
        <f>E161</f>
        <v>Other</v>
      </c>
      <c r="CR29" s="404">
        <f t="shared" ref="CR29:CR34" si="49">IF(J252=0,0,J252)</f>
        <v>0</v>
      </c>
      <c r="CS29" s="404">
        <f t="shared" ref="CS29:CS34" si="50">IF(CR29=0,0,I161)</f>
        <v>0</v>
      </c>
      <c r="CT29" s="413">
        <f t="shared" ref="CT29:CT34" si="51">IF(CR29=0,0,ROUND(CR29/CS29,2))</f>
        <v>0</v>
      </c>
      <c r="CU29" s="404">
        <f t="shared" ref="CU29:CU34" si="52">IF(CR29=0,0,IF(K161=0,0,K161))</f>
        <v>0</v>
      </c>
      <c r="CV29" s="409"/>
      <c r="CW29" s="406">
        <f t="shared" ref="CW29:CW34" si="53">IF(ISERR(ROUND(CT29*CU29,0)=0),0,ROUND(CT29*CU29,0))</f>
        <v>0</v>
      </c>
      <c r="CX29" s="411"/>
      <c r="CY29" s="354"/>
      <c r="DF29" s="259"/>
      <c r="DG29" s="55"/>
      <c r="DH29" s="55"/>
      <c r="DI29" s="55"/>
      <c r="DJ29" s="173"/>
      <c r="DK29" s="229"/>
      <c r="DL29" s="65"/>
      <c r="DM29" s="36"/>
      <c r="DN29" s="52"/>
      <c r="DO29" s="62"/>
      <c r="DP29" s="97"/>
      <c r="DQ29" s="99"/>
      <c r="DR29" s="97"/>
      <c r="DS29" s="99"/>
      <c r="DT29" s="97"/>
      <c r="DU29" s="99"/>
      <c r="DV29" s="141"/>
      <c r="DW29" s="325"/>
      <c r="DX29" s="317"/>
      <c r="DY29" s="214"/>
      <c r="DZ29" s="50"/>
      <c r="EA29" s="50" t="s">
        <v>317</v>
      </c>
      <c r="EB29" s="50"/>
      <c r="EC29" s="86" t="s">
        <v>245</v>
      </c>
      <c r="ED29" s="331" t="str">
        <f>E148</f>
        <v>Psych</v>
      </c>
      <c r="EE29" s="308" t="str">
        <f>E149</f>
        <v>Rehab</v>
      </c>
      <c r="EF29" s="308" t="str">
        <f>E150</f>
        <v>Other (Sub)</v>
      </c>
      <c r="EG29" s="397" t="s">
        <v>315</v>
      </c>
      <c r="EH29" s="43" t="str">
        <f t="shared" si="12"/>
        <v>Speech Pathology</v>
      </c>
      <c r="EI29" s="404">
        <f t="shared" si="17"/>
        <v>0</v>
      </c>
      <c r="EJ29" s="404">
        <f t="shared" si="18"/>
        <v>0</v>
      </c>
      <c r="EK29" s="405">
        <f t="shared" si="13"/>
        <v>0</v>
      </c>
      <c r="EL29" s="404">
        <f t="shared" si="19"/>
        <v>0</v>
      </c>
      <c r="EM29" s="404">
        <f t="shared" si="20"/>
        <v>0</v>
      </c>
      <c r="EN29" s="406">
        <f t="shared" si="21"/>
        <v>0</v>
      </c>
      <c r="EO29" s="414">
        <f t="shared" si="22"/>
        <v>0</v>
      </c>
      <c r="EP29" s="397" t="s">
        <v>316</v>
      </c>
      <c r="EQ29" s="43" t="str">
        <f>E161</f>
        <v>Other</v>
      </c>
      <c r="ER29" s="404">
        <f t="shared" si="25"/>
        <v>0</v>
      </c>
      <c r="ES29" s="412">
        <f t="shared" si="26"/>
        <v>0</v>
      </c>
      <c r="ET29" s="413">
        <f t="shared" si="27"/>
        <v>0</v>
      </c>
      <c r="EU29" s="404">
        <f t="shared" si="23"/>
        <v>0</v>
      </c>
      <c r="EV29" s="409"/>
      <c r="EW29" s="404">
        <f t="shared" ref="EW29:EW34" si="54">IF(ISERR(ROUND(ET29*EU29,0)=0),0,ROUND(ET29*EU29,0))</f>
        <v>0</v>
      </c>
      <c r="EX29" s="409"/>
      <c r="EY29" t="s">
        <v>318</v>
      </c>
      <c r="FA29" s="98">
        <f>IF(FE29&gt;0,E356,0)</f>
        <v>0</v>
      </c>
      <c r="FB29" s="12"/>
      <c r="FC29" s="98">
        <f>IF(ISERR(FE29+FA29=0),0,FE29-FA29)</f>
        <v>0</v>
      </c>
      <c r="FD29" s="12"/>
      <c r="FE29" s="98">
        <f>IF(SUM(M191:M232,M234:M236)=0,0,SUM(M191:M232,M234:M236))</f>
        <v>0</v>
      </c>
    </row>
    <row r="30" spans="29:161" ht="11.1" customHeight="1">
      <c r="AC30" s="8" t="str">
        <f>IF(ISERR(REPT(E118,1)),0,REPT(E118,1))</f>
        <v/>
      </c>
      <c r="AJ30" s="8" t="str">
        <f>IF(ISERR(REPT(E120,1)),0,REPT(E120,1))</f>
        <v/>
      </c>
      <c r="AQ30" s="8" t="str">
        <f>IF(ISERR(REPT(E122,1)),0,REPT(E122,1))</f>
        <v/>
      </c>
      <c r="AW30" s="389" t="s">
        <v>319</v>
      </c>
      <c r="AX30" s="42" t="str">
        <f>E161</f>
        <v>Other</v>
      </c>
      <c r="AY30" s="109">
        <f t="shared" ref="AY30:AZ35" si="55">IF(F161=0,0,F161)</f>
        <v>0</v>
      </c>
      <c r="AZ30" s="109">
        <f t="shared" si="55"/>
        <v>0</v>
      </c>
      <c r="BA30" s="124"/>
      <c r="BB30" s="109">
        <f t="shared" ref="BB30:BB35" si="56">IF(I161=0,0,I161)</f>
        <v>0</v>
      </c>
      <c r="BC30" s="113">
        <f t="shared" ref="BC30:BC36" si="57">IF(ISERR(BB30/AZ30),0,BB30/AZ30)</f>
        <v>0</v>
      </c>
      <c r="BD30" s="116"/>
      <c r="BE30" s="116"/>
      <c r="BF30" s="116"/>
      <c r="BG30" s="389" t="s">
        <v>301</v>
      </c>
      <c r="BH30" s="31" t="str">
        <f t="shared" si="28"/>
        <v>Physical Therapy</v>
      </c>
      <c r="BI30" s="109">
        <f t="shared" si="34"/>
        <v>0</v>
      </c>
      <c r="BJ30" s="109">
        <f t="shared" si="35"/>
        <v>0</v>
      </c>
      <c r="BK30" s="110">
        <f t="shared" si="29"/>
        <v>0</v>
      </c>
      <c r="BL30" s="109">
        <f t="shared" si="30"/>
        <v>0</v>
      </c>
      <c r="BM30" s="109">
        <f t="shared" si="31"/>
        <v>0</v>
      </c>
      <c r="BN30" s="109">
        <f t="shared" si="32"/>
        <v>0</v>
      </c>
      <c r="BO30" s="289">
        <f t="shared" si="33"/>
        <v>0</v>
      </c>
      <c r="BP30" s="445" t="s">
        <v>251</v>
      </c>
      <c r="BQ30" s="200" t="s">
        <v>320</v>
      </c>
      <c r="BR30" s="213"/>
      <c r="BS30" s="259"/>
      <c r="BT30" s="56"/>
      <c r="BU30" s="55"/>
      <c r="BV30" s="307"/>
      <c r="BW30" s="397" t="s">
        <v>294</v>
      </c>
      <c r="BX30" s="112" t="str">
        <f t="shared" si="48"/>
        <v>Other</v>
      </c>
      <c r="BY30" s="118">
        <f t="shared" si="39"/>
        <v>0</v>
      </c>
      <c r="BZ30" s="109">
        <f t="shared" si="40"/>
        <v>0</v>
      </c>
      <c r="CA30" s="109">
        <f t="shared" si="44"/>
        <v>0</v>
      </c>
      <c r="CB30" s="114">
        <f t="shared" si="41"/>
        <v>0</v>
      </c>
      <c r="CC30" s="127">
        <f t="shared" si="42"/>
        <v>0</v>
      </c>
      <c r="CD30" s="43"/>
      <c r="CE30" s="316">
        <f t="shared" si="43"/>
        <v>0</v>
      </c>
      <c r="CF30" s="294"/>
      <c r="CG30" s="397" t="s">
        <v>319</v>
      </c>
      <c r="CH30" s="112" t="str">
        <f t="shared" si="0"/>
        <v>EKG</v>
      </c>
      <c r="CI30" s="404">
        <f t="shared" si="1"/>
        <v>0</v>
      </c>
      <c r="CJ30" s="404">
        <f t="shared" si="2"/>
        <v>0</v>
      </c>
      <c r="CK30" s="405">
        <f t="shared" si="3"/>
        <v>0</v>
      </c>
      <c r="CL30" s="404">
        <f t="shared" si="4"/>
        <v>0</v>
      </c>
      <c r="CM30" s="404">
        <f t="shared" si="5"/>
        <v>0</v>
      </c>
      <c r="CN30" s="406">
        <f t="shared" si="6"/>
        <v>0</v>
      </c>
      <c r="CO30" s="407">
        <f t="shared" si="7"/>
        <v>0</v>
      </c>
      <c r="CP30" s="397" t="s">
        <v>321</v>
      </c>
      <c r="CQ30" s="112" t="str">
        <f>E162</f>
        <v>Other</v>
      </c>
      <c r="CR30" s="404">
        <f t="shared" si="49"/>
        <v>0</v>
      </c>
      <c r="CS30" s="404">
        <f t="shared" si="50"/>
        <v>0</v>
      </c>
      <c r="CT30" s="413">
        <f t="shared" si="51"/>
        <v>0</v>
      </c>
      <c r="CU30" s="404">
        <f t="shared" si="52"/>
        <v>0</v>
      </c>
      <c r="CV30" s="409"/>
      <c r="CW30" s="406">
        <f t="shared" si="53"/>
        <v>0</v>
      </c>
      <c r="CX30" s="411"/>
      <c r="CY30" s="355"/>
      <c r="CZ30" s="57"/>
      <c r="DA30" s="57"/>
      <c r="DB30" s="275" t="s">
        <v>42</v>
      </c>
      <c r="DC30" s="276"/>
      <c r="DD30" s="275" t="s">
        <v>42</v>
      </c>
      <c r="DE30" s="276"/>
      <c r="DF30" s="192" t="s">
        <v>71</v>
      </c>
      <c r="DG30" s="174"/>
      <c r="DH30" s="50"/>
      <c r="DI30" s="174"/>
      <c r="DJ30" s="173"/>
      <c r="DK30" s="230" t="s">
        <v>42</v>
      </c>
      <c r="DL30" s="80" t="s">
        <v>42</v>
      </c>
      <c r="DM30" s="91" t="s">
        <v>171</v>
      </c>
      <c r="DN30" s="57" t="s">
        <v>322</v>
      </c>
      <c r="DO30" s="58"/>
      <c r="DP30" s="92"/>
      <c r="DQ30" s="94"/>
      <c r="DR30" s="92"/>
      <c r="DS30" s="94"/>
      <c r="DT30" s="92"/>
      <c r="DU30" s="94"/>
      <c r="DV30" s="135"/>
      <c r="DW30" s="324"/>
      <c r="DX30" s="327"/>
      <c r="DY30" s="222"/>
      <c r="DZ30" s="400" t="s">
        <v>240</v>
      </c>
      <c r="EA30" s="57" t="s">
        <v>323</v>
      </c>
      <c r="EB30" s="57"/>
      <c r="EC30" s="106"/>
      <c r="ED30" s="106"/>
      <c r="EE30" s="137"/>
      <c r="EF30" s="363"/>
      <c r="EG30" s="397" t="s">
        <v>319</v>
      </c>
      <c r="EH30" s="43" t="str">
        <f t="shared" si="12"/>
        <v>EKG</v>
      </c>
      <c r="EI30" s="404">
        <f t="shared" si="17"/>
        <v>0</v>
      </c>
      <c r="EJ30" s="404">
        <f t="shared" si="18"/>
        <v>0</v>
      </c>
      <c r="EK30" s="405">
        <f t="shared" si="13"/>
        <v>0</v>
      </c>
      <c r="EL30" s="404">
        <f t="shared" si="19"/>
        <v>0</v>
      </c>
      <c r="EM30" s="404">
        <f t="shared" si="20"/>
        <v>0</v>
      </c>
      <c r="EN30" s="406">
        <f t="shared" si="21"/>
        <v>0</v>
      </c>
      <c r="EO30" s="414">
        <f t="shared" si="22"/>
        <v>0</v>
      </c>
      <c r="EP30" s="397" t="s">
        <v>321</v>
      </c>
      <c r="EQ30" s="43" t="str">
        <f>E162</f>
        <v>Other</v>
      </c>
      <c r="ER30" s="404">
        <f t="shared" si="25"/>
        <v>0</v>
      </c>
      <c r="ES30" s="412">
        <f t="shared" si="26"/>
        <v>0</v>
      </c>
      <c r="ET30" s="413">
        <f t="shared" si="27"/>
        <v>0</v>
      </c>
      <c r="EU30" s="404">
        <f t="shared" si="23"/>
        <v>0</v>
      </c>
      <c r="EV30" s="409"/>
      <c r="EW30" s="404">
        <f t="shared" si="54"/>
        <v>0</v>
      </c>
      <c r="EX30" s="409"/>
      <c r="FA30" s="12"/>
      <c r="FB30" s="12"/>
      <c r="FC30" s="12"/>
      <c r="FD30" s="12"/>
      <c r="FE30" s="12"/>
    </row>
    <row r="31" spans="29:161" ht="11.1" customHeight="1">
      <c r="AW31" s="389" t="s">
        <v>324</v>
      </c>
      <c r="AX31" s="42" t="str">
        <f>E162</f>
        <v>Other</v>
      </c>
      <c r="AY31" s="109">
        <f t="shared" si="55"/>
        <v>0</v>
      </c>
      <c r="AZ31" s="109">
        <f t="shared" si="55"/>
        <v>0</v>
      </c>
      <c r="BA31" s="124"/>
      <c r="BB31" s="109">
        <f t="shared" si="56"/>
        <v>0</v>
      </c>
      <c r="BC31" s="113">
        <f t="shared" si="57"/>
        <v>0</v>
      </c>
      <c r="BD31" s="116"/>
      <c r="BE31" s="116"/>
      <c r="BF31" s="116"/>
      <c r="BG31" s="389" t="s">
        <v>307</v>
      </c>
      <c r="BH31" s="31" t="str">
        <f t="shared" si="28"/>
        <v>Occupational Therapy</v>
      </c>
      <c r="BI31" s="109">
        <f t="shared" si="34"/>
        <v>0</v>
      </c>
      <c r="BJ31" s="109">
        <f t="shared" si="35"/>
        <v>0</v>
      </c>
      <c r="BK31" s="110">
        <f t="shared" si="29"/>
        <v>0</v>
      </c>
      <c r="BL31" s="109">
        <f t="shared" si="30"/>
        <v>0</v>
      </c>
      <c r="BM31" s="109">
        <f t="shared" si="31"/>
        <v>0</v>
      </c>
      <c r="BN31" s="109">
        <f t="shared" si="32"/>
        <v>0</v>
      </c>
      <c r="BO31" s="289">
        <f t="shared" si="33"/>
        <v>0</v>
      </c>
      <c r="BP31" s="446"/>
      <c r="BQ31" s="201" t="s">
        <v>325</v>
      </c>
      <c r="BR31" s="186"/>
      <c r="BS31" s="310">
        <f>IF(+BS23+BS29=0,0,+BS23+BS29)</f>
        <v>0</v>
      </c>
      <c r="BT31" s="99">
        <f>IF(ISERR(+BT23+BT29=0),0,+BT23+BT29)</f>
        <v>0</v>
      </c>
      <c r="BU31" s="98">
        <f>IF(ISERR(+BU23+BU29=0),0,+BU23+BU29)</f>
        <v>0</v>
      </c>
      <c r="BV31" s="310">
        <f>IF(ISERR(+BV23+BV29=0),0,+BV23+BV29)</f>
        <v>0</v>
      </c>
      <c r="BW31" s="397" t="s">
        <v>301</v>
      </c>
      <c r="BX31" s="112" t="str">
        <f t="shared" si="48"/>
        <v>Other</v>
      </c>
      <c r="BY31" s="118">
        <f t="shared" si="39"/>
        <v>0</v>
      </c>
      <c r="BZ31" s="109">
        <f t="shared" si="40"/>
        <v>0</v>
      </c>
      <c r="CA31" s="109">
        <f t="shared" si="44"/>
        <v>0</v>
      </c>
      <c r="CB31" s="114">
        <f t="shared" si="41"/>
        <v>0</v>
      </c>
      <c r="CC31" s="127">
        <f t="shared" si="42"/>
        <v>0</v>
      </c>
      <c r="CD31" s="43"/>
      <c r="CE31" s="316">
        <f t="shared" si="43"/>
        <v>0</v>
      </c>
      <c r="CF31" s="294"/>
      <c r="CG31" s="397" t="s">
        <v>324</v>
      </c>
      <c r="CH31" s="112" t="str">
        <f t="shared" si="0"/>
        <v>EEG</v>
      </c>
      <c r="CI31" s="404">
        <f t="shared" si="1"/>
        <v>0</v>
      </c>
      <c r="CJ31" s="404">
        <f t="shared" si="2"/>
        <v>0</v>
      </c>
      <c r="CK31" s="405">
        <f t="shared" si="3"/>
        <v>0</v>
      </c>
      <c r="CL31" s="404">
        <f t="shared" si="4"/>
        <v>0</v>
      </c>
      <c r="CM31" s="404">
        <f t="shared" si="5"/>
        <v>0</v>
      </c>
      <c r="CN31" s="406">
        <f t="shared" si="6"/>
        <v>0</v>
      </c>
      <c r="CO31" s="407">
        <f t="shared" si="7"/>
        <v>0</v>
      </c>
      <c r="CP31" s="397" t="s">
        <v>326</v>
      </c>
      <c r="CQ31" s="112" t="str">
        <f>E163</f>
        <v>Other</v>
      </c>
      <c r="CR31" s="404">
        <f t="shared" si="49"/>
        <v>0</v>
      </c>
      <c r="CS31" s="404">
        <f t="shared" si="50"/>
        <v>0</v>
      </c>
      <c r="CT31" s="413">
        <f t="shared" si="51"/>
        <v>0</v>
      </c>
      <c r="CU31" s="404">
        <f t="shared" si="52"/>
        <v>0</v>
      </c>
      <c r="CV31" s="409"/>
      <c r="CW31" s="406">
        <f t="shared" si="53"/>
        <v>0</v>
      </c>
      <c r="CX31" s="411"/>
      <c r="CY31" s="356" t="s">
        <v>71</v>
      </c>
      <c r="CZ31" s="173"/>
      <c r="DA31" s="85" t="s">
        <v>327</v>
      </c>
      <c r="DB31" s="277" t="s">
        <v>38</v>
      </c>
      <c r="DC31" s="278"/>
      <c r="DD31" s="277" t="s">
        <v>39</v>
      </c>
      <c r="DE31" s="278"/>
      <c r="DF31" s="192" t="s">
        <v>87</v>
      </c>
      <c r="DG31" s="174"/>
      <c r="DH31" s="49" t="s">
        <v>328</v>
      </c>
      <c r="DI31" s="174"/>
      <c r="DJ31" s="173"/>
      <c r="DK31" s="231" t="s">
        <v>38</v>
      </c>
      <c r="DL31" s="86" t="s">
        <v>39</v>
      </c>
      <c r="DM31" s="10"/>
      <c r="DN31" t="s">
        <v>88</v>
      </c>
      <c r="DO31" s="84"/>
      <c r="DP31" s="137"/>
      <c r="DQ31" s="138"/>
      <c r="DR31" s="137"/>
      <c r="DS31" s="138"/>
      <c r="DT31" s="137"/>
      <c r="DU31" s="138"/>
      <c r="DV31" s="139"/>
      <c r="DW31" s="323"/>
      <c r="DX31" s="326"/>
      <c r="DY31" s="227"/>
      <c r="DZ31" s="353"/>
      <c r="EA31" s="173" t="s">
        <v>329</v>
      </c>
      <c r="EB31" s="173"/>
      <c r="EC31" s="128">
        <f>IF(ISERR(ROUND(EC22*EF17,0)=0),0,ROUND(EC22*EF17,0))</f>
        <v>0</v>
      </c>
      <c r="ED31" s="128">
        <f>IF(ISERR(ROUND(ED22*EF17,0)=0),0,ROUND(ED22*EF17,0))</f>
        <v>0</v>
      </c>
      <c r="EE31" s="137">
        <f>IF(ISERR(ROUND(EE22*EF17,0)=0),0,ROUND(EE22*EF17,0))</f>
        <v>0</v>
      </c>
      <c r="EF31" s="310">
        <f>IF(ISERR(ROUND(EF22*EF17,0)=0),0,ROUND(EF22*EF17,0))</f>
        <v>0</v>
      </c>
      <c r="EG31" s="397" t="s">
        <v>324</v>
      </c>
      <c r="EH31" s="43" t="str">
        <f t="shared" si="12"/>
        <v>EEG</v>
      </c>
      <c r="EI31" s="404">
        <f t="shared" si="17"/>
        <v>0</v>
      </c>
      <c r="EJ31" s="404">
        <f t="shared" si="18"/>
        <v>0</v>
      </c>
      <c r="EK31" s="405">
        <f t="shared" si="13"/>
        <v>0</v>
      </c>
      <c r="EL31" s="404">
        <f t="shared" si="19"/>
        <v>0</v>
      </c>
      <c r="EM31" s="404">
        <f t="shared" si="20"/>
        <v>0</v>
      </c>
      <c r="EN31" s="406">
        <f t="shared" si="21"/>
        <v>0</v>
      </c>
      <c r="EO31" s="414">
        <f t="shared" si="22"/>
        <v>0</v>
      </c>
      <c r="EP31" s="397" t="s">
        <v>326</v>
      </c>
      <c r="EQ31" s="43" t="str">
        <f>E163</f>
        <v>Other</v>
      </c>
      <c r="ER31" s="404">
        <f t="shared" si="25"/>
        <v>0</v>
      </c>
      <c r="ES31" s="412">
        <f t="shared" si="26"/>
        <v>0</v>
      </c>
      <c r="ET31" s="413">
        <f t="shared" si="27"/>
        <v>0</v>
      </c>
      <c r="EU31" s="404">
        <f t="shared" si="23"/>
        <v>0</v>
      </c>
      <c r="EV31" s="409"/>
      <c r="EW31" s="404">
        <f t="shared" si="54"/>
        <v>0</v>
      </c>
      <c r="EX31" s="409"/>
      <c r="EY31" t="s">
        <v>330</v>
      </c>
      <c r="FA31" s="98">
        <f>IF(FE31&gt;0,E357,0)</f>
        <v>0</v>
      </c>
      <c r="FB31" s="12"/>
      <c r="FC31" s="98">
        <f>IF(ISERR(FE31+FA31=0),0,FE31-FA31)</f>
        <v>0</v>
      </c>
      <c r="FD31" s="12"/>
      <c r="FE31" s="98">
        <f>IF(F275=0,0,F275)</f>
        <v>0</v>
      </c>
    </row>
    <row r="32" spans="29:161" ht="11.1" customHeight="1">
      <c r="AC32" s="7" t="str">
        <f>IF(ISERR(REPT(E119,1)),0,REPT(E119,1))</f>
        <v/>
      </c>
      <c r="AE32" t="s">
        <v>331</v>
      </c>
      <c r="AJ32" s="7" t="str">
        <f>IF(ISERR(REPT(E121,1)),0,REPT(E121,1))</f>
        <v/>
      </c>
      <c r="AL32" t="s">
        <v>332</v>
      </c>
      <c r="AQ32" s="7" t="str">
        <f>IF(ISERR(REPT(E123,1)),0,REPT(E123,1))</f>
        <v/>
      </c>
      <c r="AS32" t="s">
        <v>278</v>
      </c>
      <c r="AW32" s="389" t="s">
        <v>333</v>
      </c>
      <c r="AX32" s="42" t="str">
        <f>E163</f>
        <v>Other</v>
      </c>
      <c r="AY32" s="109">
        <f t="shared" si="55"/>
        <v>0</v>
      </c>
      <c r="AZ32" s="109">
        <f t="shared" si="55"/>
        <v>0</v>
      </c>
      <c r="BA32" s="124"/>
      <c r="BB32" s="109">
        <f t="shared" si="56"/>
        <v>0</v>
      </c>
      <c r="BC32" s="113">
        <f t="shared" si="57"/>
        <v>0</v>
      </c>
      <c r="BD32" s="116"/>
      <c r="BE32" s="116"/>
      <c r="BF32" s="116"/>
      <c r="BG32" s="389" t="s">
        <v>315</v>
      </c>
      <c r="BH32" s="31" t="str">
        <f t="shared" si="28"/>
        <v>Speech Pathology</v>
      </c>
      <c r="BI32" s="109">
        <f t="shared" si="34"/>
        <v>0</v>
      </c>
      <c r="BJ32" s="109">
        <f t="shared" si="35"/>
        <v>0</v>
      </c>
      <c r="BK32" s="110">
        <f t="shared" si="29"/>
        <v>0</v>
      </c>
      <c r="BL32" s="109">
        <f t="shared" si="30"/>
        <v>0</v>
      </c>
      <c r="BM32" s="109">
        <f t="shared" si="31"/>
        <v>0</v>
      </c>
      <c r="BN32" s="109">
        <f t="shared" si="32"/>
        <v>0</v>
      </c>
      <c r="BO32" s="482">
        <f t="shared" si="33"/>
        <v>0</v>
      </c>
      <c r="BS32" s="187"/>
      <c r="BW32" s="350" t="s">
        <v>307</v>
      </c>
      <c r="BX32" s="112" t="str">
        <f t="shared" si="48"/>
        <v>Other</v>
      </c>
      <c r="BY32" s="118">
        <f t="shared" si="39"/>
        <v>0</v>
      </c>
      <c r="BZ32" s="109">
        <f t="shared" si="40"/>
        <v>0</v>
      </c>
      <c r="CA32" s="109">
        <f t="shared" si="44"/>
        <v>0</v>
      </c>
      <c r="CB32" s="114">
        <f t="shared" si="41"/>
        <v>0</v>
      </c>
      <c r="CC32" s="127">
        <f t="shared" si="42"/>
        <v>0</v>
      </c>
      <c r="CD32" s="43"/>
      <c r="CE32" s="316">
        <f t="shared" si="43"/>
        <v>0</v>
      </c>
      <c r="CF32" s="294"/>
      <c r="CG32" s="397" t="s">
        <v>333</v>
      </c>
      <c r="CH32" s="112" t="str">
        <f t="shared" si="0"/>
        <v>Med. / Surg. Supplies</v>
      </c>
      <c r="CI32" s="404">
        <f t="shared" si="1"/>
        <v>0</v>
      </c>
      <c r="CJ32" s="404">
        <f t="shared" si="2"/>
        <v>0</v>
      </c>
      <c r="CK32" s="405">
        <f t="shared" si="3"/>
        <v>0</v>
      </c>
      <c r="CL32" s="404">
        <f t="shared" si="4"/>
        <v>0</v>
      </c>
      <c r="CM32" s="404">
        <f t="shared" si="5"/>
        <v>0</v>
      </c>
      <c r="CN32" s="406">
        <f t="shared" si="6"/>
        <v>0</v>
      </c>
      <c r="CO32" s="407">
        <f t="shared" si="7"/>
        <v>0</v>
      </c>
      <c r="CP32" s="397" t="s">
        <v>334</v>
      </c>
      <c r="CQ32" s="112" t="str">
        <f>E164</f>
        <v>Other</v>
      </c>
      <c r="CR32" s="404">
        <f t="shared" si="49"/>
        <v>0</v>
      </c>
      <c r="CS32" s="404">
        <f t="shared" si="50"/>
        <v>0</v>
      </c>
      <c r="CT32" s="413">
        <f t="shared" si="51"/>
        <v>0</v>
      </c>
      <c r="CU32" s="404">
        <f t="shared" si="52"/>
        <v>0</v>
      </c>
      <c r="CV32" s="409"/>
      <c r="CW32" s="406">
        <f t="shared" si="53"/>
        <v>0</v>
      </c>
      <c r="CX32" s="411"/>
      <c r="CY32" s="357" t="s">
        <v>87</v>
      </c>
      <c r="CZ32" s="52"/>
      <c r="DA32" s="143"/>
      <c r="DB32" s="279" t="s">
        <v>118</v>
      </c>
      <c r="DC32" s="280"/>
      <c r="DD32" s="281" t="s">
        <v>119</v>
      </c>
      <c r="DE32" s="282"/>
      <c r="DF32" s="321"/>
      <c r="DG32" s="51"/>
      <c r="DH32" s="51"/>
      <c r="DI32" s="51"/>
      <c r="DJ32" s="183"/>
      <c r="DK32" s="232" t="s">
        <v>118</v>
      </c>
      <c r="DL32" s="89" t="s">
        <v>119</v>
      </c>
      <c r="DM32" s="10"/>
      <c r="DN32" t="s">
        <v>335</v>
      </c>
      <c r="DO32" s="84"/>
      <c r="DP32" s="137"/>
      <c r="DQ32" s="138">
        <f>IF(ISERR(DW17=0),0,IF(DW17&lt;DQ28,DW17,DQ28))</f>
        <v>0</v>
      </c>
      <c r="DR32" s="137"/>
      <c r="DS32" s="138">
        <f>IF(DW17=0,0,IF((DW17-DQ32)&lt;DS28,DW17-DQ32,DS28))</f>
        <v>0</v>
      </c>
      <c r="DT32" s="137"/>
      <c r="DU32" s="138">
        <f>IF(DW17=0,0,IF(DW17-DQ32-DS32&lt;DU28,DW17-DQ32-DS32,DU28))</f>
        <v>0</v>
      </c>
      <c r="DV32" s="139"/>
      <c r="DW32" s="323"/>
      <c r="DX32" s="326"/>
      <c r="DY32" s="227">
        <f>IF(ISERR(DQ32+DS32+DU32=0),0,DQ32+DS32+DU32)</f>
        <v>0</v>
      </c>
      <c r="DZ32" s="400" t="s">
        <v>251</v>
      </c>
      <c r="EA32" s="200" t="s">
        <v>336</v>
      </c>
      <c r="EB32" s="213"/>
      <c r="EC32" s="242"/>
      <c r="ED32" s="368"/>
      <c r="EE32" s="368"/>
      <c r="EF32" s="368"/>
      <c r="EG32" s="397" t="s">
        <v>333</v>
      </c>
      <c r="EH32" s="43" t="str">
        <f t="shared" si="12"/>
        <v>Med. / Surg. Supplies</v>
      </c>
      <c r="EI32" s="404">
        <f t="shared" si="17"/>
        <v>0</v>
      </c>
      <c r="EJ32" s="404">
        <f t="shared" si="18"/>
        <v>0</v>
      </c>
      <c r="EK32" s="405">
        <f t="shared" si="13"/>
        <v>0</v>
      </c>
      <c r="EL32" s="404">
        <f t="shared" si="19"/>
        <v>0</v>
      </c>
      <c r="EM32" s="404">
        <f t="shared" si="20"/>
        <v>0</v>
      </c>
      <c r="EN32" s="406">
        <f t="shared" si="21"/>
        <v>0</v>
      </c>
      <c r="EO32" s="414">
        <f t="shared" si="22"/>
        <v>0</v>
      </c>
      <c r="EP32" s="397" t="s">
        <v>334</v>
      </c>
      <c r="EQ32" s="43" t="str">
        <f>E164</f>
        <v>Other</v>
      </c>
      <c r="ER32" s="404">
        <f t="shared" si="25"/>
        <v>0</v>
      </c>
      <c r="ES32" s="412">
        <f t="shared" si="26"/>
        <v>0</v>
      </c>
      <c r="ET32" s="413">
        <f t="shared" si="27"/>
        <v>0</v>
      </c>
      <c r="EU32" s="404">
        <f t="shared" si="23"/>
        <v>0</v>
      </c>
      <c r="EV32" s="409"/>
      <c r="EW32" s="404">
        <f t="shared" si="54"/>
        <v>0</v>
      </c>
      <c r="EX32" s="409"/>
      <c r="FA32" s="12"/>
      <c r="FB32" s="12"/>
      <c r="FC32" s="12"/>
      <c r="FD32" s="12"/>
      <c r="FE32" s="12"/>
    </row>
    <row r="33" spans="29:161" ht="11.1" customHeight="1">
      <c r="AC33" s="8" t="str">
        <f>IF(ISERR(REPT(E119,1)),0,REPT(E119,1))</f>
        <v/>
      </c>
      <c r="AJ33" s="8" t="str">
        <f>IF(ISERR(REPT(E121,1)),0,REPT(E121,1))</f>
        <v/>
      </c>
      <c r="AQ33" s="8" t="str">
        <f>IF(ISERR(REPT(E123,1)),0,REPT(E123,1))</f>
        <v/>
      </c>
      <c r="AS33" s="52" t="str">
        <f>IF(ISERR(REPT(E124,1)),0,REPT(E124,1))</f>
        <v/>
      </c>
      <c r="AT33" s="52"/>
      <c r="AU33" s="52"/>
      <c r="AW33" s="389" t="s">
        <v>337</v>
      </c>
      <c r="AX33" s="42" t="str">
        <f>E164</f>
        <v>Other</v>
      </c>
      <c r="AY33" s="109">
        <f t="shared" si="55"/>
        <v>0</v>
      </c>
      <c r="AZ33" s="109">
        <f t="shared" si="55"/>
        <v>0</v>
      </c>
      <c r="BA33" s="124"/>
      <c r="BB33" s="109">
        <f t="shared" si="56"/>
        <v>0</v>
      </c>
      <c r="BC33" s="113">
        <f t="shared" si="57"/>
        <v>0</v>
      </c>
      <c r="BD33" s="116"/>
      <c r="BE33" s="116"/>
      <c r="BF33" s="116"/>
      <c r="BG33" s="389" t="s">
        <v>319</v>
      </c>
      <c r="BH33" s="31" t="str">
        <f t="shared" si="28"/>
        <v>EKG</v>
      </c>
      <c r="BI33" s="109">
        <f t="shared" si="34"/>
        <v>0</v>
      </c>
      <c r="BJ33" s="109">
        <f t="shared" si="35"/>
        <v>0</v>
      </c>
      <c r="BK33" s="110">
        <f t="shared" si="29"/>
        <v>0</v>
      </c>
      <c r="BL33" s="109">
        <f t="shared" si="30"/>
        <v>0</v>
      </c>
      <c r="BM33" s="109">
        <f t="shared" si="31"/>
        <v>0</v>
      </c>
      <c r="BN33" s="127">
        <f t="shared" si="32"/>
        <v>0</v>
      </c>
      <c r="BO33" s="449">
        <f t="shared" si="33"/>
        <v>0</v>
      </c>
      <c r="BS33" s="187"/>
      <c r="BW33" s="484" t="s">
        <v>315</v>
      </c>
      <c r="BX33" s="112" t="str">
        <f t="shared" si="48"/>
        <v>Other</v>
      </c>
      <c r="BY33" s="118">
        <f t="shared" si="39"/>
        <v>0</v>
      </c>
      <c r="BZ33" s="109">
        <f t="shared" si="40"/>
        <v>0</v>
      </c>
      <c r="CA33" s="109">
        <f t="shared" si="44"/>
        <v>0</v>
      </c>
      <c r="CB33" s="114">
        <f t="shared" si="41"/>
        <v>0</v>
      </c>
      <c r="CC33" s="127">
        <f t="shared" si="42"/>
        <v>0</v>
      </c>
      <c r="CD33" s="43"/>
      <c r="CE33" s="316">
        <f t="shared" si="43"/>
        <v>0</v>
      </c>
      <c r="CF33" s="294"/>
      <c r="CG33" s="397" t="s">
        <v>337</v>
      </c>
      <c r="CH33" s="112" t="str">
        <f t="shared" si="0"/>
        <v>Drugs Charged to Patients</v>
      </c>
      <c r="CI33" s="404">
        <f t="shared" si="1"/>
        <v>0</v>
      </c>
      <c r="CJ33" s="404">
        <f t="shared" si="2"/>
        <v>0</v>
      </c>
      <c r="CK33" s="405">
        <f t="shared" si="3"/>
        <v>0</v>
      </c>
      <c r="CL33" s="404">
        <f t="shared" si="4"/>
        <v>0</v>
      </c>
      <c r="CM33" s="404">
        <f t="shared" si="5"/>
        <v>0</v>
      </c>
      <c r="CN33" s="406">
        <f t="shared" si="6"/>
        <v>0</v>
      </c>
      <c r="CO33" s="407">
        <f t="shared" si="7"/>
        <v>0</v>
      </c>
      <c r="CP33" s="397" t="s">
        <v>338</v>
      </c>
      <c r="CQ33" s="112" t="str">
        <f>E165</f>
        <v>Other</v>
      </c>
      <c r="CR33" s="404">
        <f t="shared" si="49"/>
        <v>0</v>
      </c>
      <c r="CS33" s="404">
        <f t="shared" si="50"/>
        <v>0</v>
      </c>
      <c r="CT33" s="413">
        <f t="shared" si="51"/>
        <v>0</v>
      </c>
      <c r="CU33" s="404">
        <f t="shared" si="52"/>
        <v>0</v>
      </c>
      <c r="CV33" s="409"/>
      <c r="CW33" s="406">
        <f t="shared" si="53"/>
        <v>0</v>
      </c>
      <c r="CX33" s="411"/>
      <c r="CY33" s="350" t="s">
        <v>268</v>
      </c>
      <c r="CZ33" s="57" t="s">
        <v>142</v>
      </c>
      <c r="DA33" s="57"/>
      <c r="DB33" s="200"/>
      <c r="DC33" s="440"/>
      <c r="DD33" s="200"/>
      <c r="DE33" s="222"/>
      <c r="DF33" s="334" t="s">
        <v>251</v>
      </c>
      <c r="DG33" s="57" t="s">
        <v>339</v>
      </c>
      <c r="DH33" s="57"/>
      <c r="DI33" s="57"/>
      <c r="DJ33" s="173"/>
      <c r="DK33" s="233"/>
      <c r="DL33" s="96"/>
      <c r="DM33" s="36"/>
      <c r="DN33" s="52"/>
      <c r="DO33" s="62"/>
      <c r="DP33" s="97"/>
      <c r="DQ33" s="99"/>
      <c r="DR33" s="97"/>
      <c r="DS33" s="99"/>
      <c r="DT33" s="97"/>
      <c r="DU33" s="99"/>
      <c r="DV33" s="141"/>
      <c r="DW33" s="325"/>
      <c r="DX33" s="317"/>
      <c r="DY33" s="214"/>
      <c r="DZ33" s="353"/>
      <c r="EA33" s="201" t="s">
        <v>340</v>
      </c>
      <c r="EB33" s="186"/>
      <c r="EC33" s="310">
        <f>IF(ISERR(ROUND(EC24*EF17,0)=0),0,ROUND(EC24*EF17,0))</f>
        <v>0</v>
      </c>
      <c r="ED33" s="332"/>
      <c r="EE33" s="332"/>
      <c r="EF33" s="332"/>
      <c r="EG33" s="397" t="s">
        <v>337</v>
      </c>
      <c r="EH33" s="43" t="str">
        <f t="shared" si="12"/>
        <v>Drugs Charged to Patients</v>
      </c>
      <c r="EI33" s="404">
        <f t="shared" si="17"/>
        <v>0</v>
      </c>
      <c r="EJ33" s="404">
        <f t="shared" si="18"/>
        <v>0</v>
      </c>
      <c r="EK33" s="405">
        <f t="shared" si="13"/>
        <v>0</v>
      </c>
      <c r="EL33" s="404">
        <f t="shared" si="19"/>
        <v>0</v>
      </c>
      <c r="EM33" s="404">
        <f t="shared" si="20"/>
        <v>0</v>
      </c>
      <c r="EN33" s="406">
        <f t="shared" si="21"/>
        <v>0</v>
      </c>
      <c r="EO33" s="414">
        <f t="shared" si="22"/>
        <v>0</v>
      </c>
      <c r="EP33" s="397" t="s">
        <v>338</v>
      </c>
      <c r="EQ33" s="43" t="str">
        <f>E165</f>
        <v>Other</v>
      </c>
      <c r="ER33" s="404">
        <f t="shared" si="25"/>
        <v>0</v>
      </c>
      <c r="ES33" s="412">
        <f t="shared" si="26"/>
        <v>0</v>
      </c>
      <c r="ET33" s="413">
        <f t="shared" si="27"/>
        <v>0</v>
      </c>
      <c r="EU33" s="404">
        <f t="shared" si="23"/>
        <v>0</v>
      </c>
      <c r="EV33" s="409"/>
      <c r="EW33" s="404">
        <f t="shared" si="54"/>
        <v>0</v>
      </c>
      <c r="EX33" s="409"/>
      <c r="EY33" s="240"/>
      <c r="EZ33" s="173"/>
      <c r="FA33" s="181"/>
      <c r="FB33" s="181"/>
      <c r="FC33" s="181"/>
      <c r="FD33" s="181"/>
      <c r="FE33" s="181"/>
    </row>
    <row r="34" spans="29:161" ht="11.1" customHeight="1">
      <c r="AW34" s="389" t="s">
        <v>341</v>
      </c>
      <c r="AX34" s="42" t="str">
        <f>E165</f>
        <v>Other</v>
      </c>
      <c r="AY34" s="109">
        <f t="shared" si="55"/>
        <v>0</v>
      </c>
      <c r="AZ34" s="109">
        <f t="shared" si="55"/>
        <v>0</v>
      </c>
      <c r="BA34" s="124"/>
      <c r="BB34" s="109">
        <f t="shared" si="56"/>
        <v>0</v>
      </c>
      <c r="BC34" s="113">
        <f t="shared" si="57"/>
        <v>0</v>
      </c>
      <c r="BD34" s="116"/>
      <c r="BE34" s="116"/>
      <c r="BF34" s="116"/>
      <c r="BG34" s="389" t="s">
        <v>324</v>
      </c>
      <c r="BH34" s="31" t="str">
        <f t="shared" si="28"/>
        <v>EEG</v>
      </c>
      <c r="BI34" s="109">
        <f t="shared" si="34"/>
        <v>0</v>
      </c>
      <c r="BJ34" s="109">
        <f t="shared" si="35"/>
        <v>0</v>
      </c>
      <c r="BK34" s="110">
        <f t="shared" si="29"/>
        <v>0</v>
      </c>
      <c r="BL34" s="109">
        <f t="shared" si="30"/>
        <v>0</v>
      </c>
      <c r="BM34" s="109">
        <f t="shared" si="31"/>
        <v>0</v>
      </c>
      <c r="BN34" s="127">
        <f t="shared" si="32"/>
        <v>0</v>
      </c>
      <c r="BO34" s="449">
        <f t="shared" si="33"/>
        <v>0</v>
      </c>
      <c r="BP34" s="242"/>
      <c r="BQ34" s="242"/>
      <c r="BR34" s="486" t="s">
        <v>45</v>
      </c>
      <c r="BS34" s="264" t="s">
        <v>40</v>
      </c>
      <c r="BT34" s="242"/>
      <c r="BU34" s="264"/>
      <c r="BV34" s="242"/>
      <c r="BW34" s="484" t="s">
        <v>319</v>
      </c>
      <c r="BX34" s="112" t="str">
        <f>E161</f>
        <v>Other</v>
      </c>
      <c r="BY34" s="118">
        <f t="shared" ref="BY34:BZ39" si="58">IF(H252=0,0,H252)</f>
        <v>0</v>
      </c>
      <c r="BZ34" s="109">
        <f t="shared" si="58"/>
        <v>0</v>
      </c>
      <c r="CA34" s="109">
        <f t="shared" ref="CA34:CA39" si="59">IF(BZ34=0,0,I161)</f>
        <v>0</v>
      </c>
      <c r="CB34" s="114">
        <f t="shared" ref="CB34:CB39" si="60">IF(ISERR(ROUND(BZ34/CA34,2)),0,ROUND(BZ34/CA34,2))</f>
        <v>0</v>
      </c>
      <c r="CC34" s="127">
        <f t="shared" ref="CC34:CC39" si="61">IF(BZ34=0,0,K161)</f>
        <v>0</v>
      </c>
      <c r="CD34" s="43"/>
      <c r="CE34" s="316">
        <f t="shared" ref="CE34:CE39" si="62">IF(ISERR(ROUND(CB34*CC34,0)=0),0,ROUND(CB34*CC34,0))</f>
        <v>0</v>
      </c>
      <c r="CF34" s="294"/>
      <c r="CG34" s="397" t="s">
        <v>341</v>
      </c>
      <c r="CH34" s="112" t="str">
        <f t="shared" si="0"/>
        <v>Renal Dialysis</v>
      </c>
      <c r="CI34" s="404">
        <f t="shared" si="1"/>
        <v>0</v>
      </c>
      <c r="CJ34" s="404">
        <f t="shared" si="2"/>
        <v>0</v>
      </c>
      <c r="CK34" s="405">
        <f t="shared" si="3"/>
        <v>0</v>
      </c>
      <c r="CL34" s="404">
        <f t="shared" si="4"/>
        <v>0</v>
      </c>
      <c r="CM34" s="404">
        <f t="shared" si="5"/>
        <v>0</v>
      </c>
      <c r="CN34" s="406">
        <f t="shared" si="6"/>
        <v>0</v>
      </c>
      <c r="CO34" s="407">
        <f t="shared" si="7"/>
        <v>0</v>
      </c>
      <c r="CP34" s="397" t="s">
        <v>342</v>
      </c>
      <c r="CQ34" s="112" t="s">
        <v>343</v>
      </c>
      <c r="CR34" s="404">
        <f t="shared" si="49"/>
        <v>0</v>
      </c>
      <c r="CS34" s="404">
        <f t="shared" si="50"/>
        <v>0</v>
      </c>
      <c r="CT34" s="413">
        <f t="shared" si="51"/>
        <v>0</v>
      </c>
      <c r="CU34" s="404">
        <f t="shared" si="52"/>
        <v>0</v>
      </c>
      <c r="CV34" s="409"/>
      <c r="CW34" s="406">
        <f t="shared" si="53"/>
        <v>0</v>
      </c>
      <c r="CX34" s="423"/>
      <c r="CY34" s="358"/>
      <c r="CZ34" s="52" t="s">
        <v>344</v>
      </c>
      <c r="DA34" s="52"/>
      <c r="DB34" s="201"/>
      <c r="DC34" s="438">
        <f>IF(SUM(L191:L232,L234:L236)=0,0,SUM(L191:L232,L234:L236))</f>
        <v>0</v>
      </c>
      <c r="DD34" s="201"/>
      <c r="DE34" s="438">
        <f>IF(SUM(M191:M232,M234:M236)=0,0,SUM(M191:M232,M234:M236))</f>
        <v>0</v>
      </c>
      <c r="DF34" s="261"/>
      <c r="DG34" s="52"/>
      <c r="DH34" s="52"/>
      <c r="DI34" s="52"/>
      <c r="DJ34" s="183"/>
      <c r="DK34" s="234"/>
      <c r="DL34" s="104"/>
      <c r="DM34" s="91" t="s">
        <v>208</v>
      </c>
      <c r="DN34" s="57" t="s">
        <v>345</v>
      </c>
      <c r="DO34" s="58"/>
      <c r="DP34" s="135"/>
      <c r="DQ34" s="136"/>
      <c r="DR34" s="135"/>
      <c r="DS34" s="136"/>
      <c r="DT34" s="135"/>
      <c r="DU34" s="136"/>
      <c r="DV34" s="92"/>
      <c r="DW34" s="93"/>
      <c r="DX34" s="326"/>
      <c r="DY34" s="227"/>
      <c r="DZ34" s="366"/>
      <c r="EA34" s="367"/>
      <c r="EB34" s="367"/>
      <c r="EC34" s="367"/>
      <c r="ED34" s="367"/>
      <c r="EE34" s="367"/>
      <c r="EF34" s="367"/>
      <c r="EG34" s="397" t="s">
        <v>341</v>
      </c>
      <c r="EH34" s="43" t="str">
        <f t="shared" si="12"/>
        <v>Renal Dialysis</v>
      </c>
      <c r="EI34" s="404">
        <f t="shared" si="17"/>
        <v>0</v>
      </c>
      <c r="EJ34" s="404">
        <f t="shared" si="18"/>
        <v>0</v>
      </c>
      <c r="EK34" s="405">
        <f t="shared" si="13"/>
        <v>0</v>
      </c>
      <c r="EL34" s="404">
        <f t="shared" si="19"/>
        <v>0</v>
      </c>
      <c r="EM34" s="404">
        <f t="shared" si="20"/>
        <v>0</v>
      </c>
      <c r="EN34" s="406">
        <f t="shared" si="21"/>
        <v>0</v>
      </c>
      <c r="EO34" s="414">
        <f t="shared" si="22"/>
        <v>0</v>
      </c>
      <c r="EP34" s="397" t="s">
        <v>342</v>
      </c>
      <c r="EQ34" s="112" t="s">
        <v>343</v>
      </c>
      <c r="ER34" s="404">
        <f t="shared" si="25"/>
        <v>0</v>
      </c>
      <c r="ES34" s="412">
        <f t="shared" si="26"/>
        <v>0</v>
      </c>
      <c r="ET34" s="413">
        <f t="shared" si="27"/>
        <v>0</v>
      </c>
      <c r="EU34" s="404">
        <f t="shared" si="23"/>
        <v>0</v>
      </c>
      <c r="EV34" s="409"/>
      <c r="EW34" s="406">
        <f t="shared" si="54"/>
        <v>0</v>
      </c>
      <c r="EX34" s="423"/>
      <c r="EY34" s="173"/>
      <c r="EZ34" s="173"/>
      <c r="FA34" s="181"/>
      <c r="FB34" s="181"/>
      <c r="FC34" s="181"/>
      <c r="FD34" s="181"/>
      <c r="FE34" s="181"/>
    </row>
    <row r="35" spans="29:161" ht="11.1" customHeight="1">
      <c r="AC35" s="49" t="s">
        <v>346</v>
      </c>
      <c r="AG35" s="51"/>
      <c r="AH35" s="52"/>
      <c r="AI35" s="52"/>
      <c r="AJ35" s="162" t="s">
        <v>347</v>
      </c>
      <c r="AK35" s="146"/>
      <c r="AL35" s="146"/>
      <c r="AM35" s="146"/>
      <c r="AN35" s="147"/>
      <c r="AO35" s="147"/>
      <c r="AP35" s="146"/>
      <c r="AQ35" s="146"/>
      <c r="AR35" s="146"/>
      <c r="AS35" s="146"/>
      <c r="AT35" s="146"/>
      <c r="AU35" s="146"/>
      <c r="AV35" s="146"/>
      <c r="AW35" s="389" t="s">
        <v>348</v>
      </c>
      <c r="AX35" s="42" t="s">
        <v>349</v>
      </c>
      <c r="AY35" s="109">
        <f t="shared" si="55"/>
        <v>0</v>
      </c>
      <c r="AZ35" s="109">
        <f t="shared" si="55"/>
        <v>0</v>
      </c>
      <c r="BA35" s="124"/>
      <c r="BB35" s="109">
        <f t="shared" si="56"/>
        <v>0</v>
      </c>
      <c r="BC35" s="113">
        <f t="shared" si="57"/>
        <v>0</v>
      </c>
      <c r="BD35" s="116"/>
      <c r="BE35" s="116"/>
      <c r="BF35" s="116"/>
      <c r="BG35" s="389" t="s">
        <v>333</v>
      </c>
      <c r="BH35" s="31" t="str">
        <f t="shared" si="28"/>
        <v>Med. / Surg. Supplies</v>
      </c>
      <c r="BI35" s="109">
        <f t="shared" si="34"/>
        <v>0</v>
      </c>
      <c r="BJ35" s="109">
        <f t="shared" si="35"/>
        <v>0</v>
      </c>
      <c r="BK35" s="110">
        <f t="shared" si="29"/>
        <v>0</v>
      </c>
      <c r="BL35" s="109">
        <f t="shared" si="30"/>
        <v>0</v>
      </c>
      <c r="BM35" s="109">
        <f t="shared" si="31"/>
        <v>0</v>
      </c>
      <c r="BN35" s="127">
        <f t="shared" si="32"/>
        <v>0</v>
      </c>
      <c r="BO35" s="449">
        <f t="shared" si="33"/>
        <v>0</v>
      </c>
      <c r="BP35" s="261"/>
      <c r="BQ35" s="261"/>
      <c r="BR35" s="448" t="s">
        <v>350</v>
      </c>
      <c r="BS35" s="244" t="s">
        <v>67</v>
      </c>
      <c r="BT35" s="244" t="s">
        <v>48</v>
      </c>
      <c r="BU35" s="244" t="s">
        <v>351</v>
      </c>
      <c r="BV35" s="244"/>
      <c r="BW35" s="484" t="s">
        <v>324</v>
      </c>
      <c r="BX35" s="112" t="str">
        <f>E162</f>
        <v>Other</v>
      </c>
      <c r="BY35" s="118">
        <f t="shared" si="58"/>
        <v>0</v>
      </c>
      <c r="BZ35" s="109">
        <f t="shared" si="58"/>
        <v>0</v>
      </c>
      <c r="CA35" s="109">
        <f t="shared" si="59"/>
        <v>0</v>
      </c>
      <c r="CB35" s="114">
        <f t="shared" si="60"/>
        <v>0</v>
      </c>
      <c r="CC35" s="127">
        <f t="shared" si="61"/>
        <v>0</v>
      </c>
      <c r="CD35" s="43"/>
      <c r="CE35" s="316">
        <f t="shared" si="62"/>
        <v>0</v>
      </c>
      <c r="CF35" s="294"/>
      <c r="CG35" s="397" t="s">
        <v>348</v>
      </c>
      <c r="CH35" s="112" t="str">
        <f t="shared" si="0"/>
        <v>Ambulance</v>
      </c>
      <c r="CI35" s="404">
        <f t="shared" si="1"/>
        <v>0</v>
      </c>
      <c r="CJ35" s="404">
        <f t="shared" si="2"/>
        <v>0</v>
      </c>
      <c r="CK35" s="405">
        <f t="shared" si="3"/>
        <v>0</v>
      </c>
      <c r="CL35" s="404">
        <f t="shared" si="4"/>
        <v>0</v>
      </c>
      <c r="CM35" s="404">
        <f t="shared" si="5"/>
        <v>0</v>
      </c>
      <c r="CN35" s="406">
        <f t="shared" si="6"/>
        <v>0</v>
      </c>
      <c r="CO35" s="407">
        <f t="shared" si="7"/>
        <v>0</v>
      </c>
      <c r="CP35" s="397" t="s">
        <v>352</v>
      </c>
      <c r="CQ35" s="77" t="s">
        <v>353</v>
      </c>
      <c r="CR35" s="409"/>
      <c r="CS35" s="409"/>
      <c r="CT35" s="409"/>
      <c r="CU35" s="409"/>
      <c r="CV35" s="409"/>
      <c r="CW35" s="421">
        <f>IF(SUM(CW15:CW34)=0,0,SUM(CW15:CW34))</f>
        <v>0</v>
      </c>
      <c r="CX35" s="415"/>
      <c r="CY35" s="400" t="s">
        <v>281</v>
      </c>
      <c r="CZ35" s="57" t="s">
        <v>354</v>
      </c>
      <c r="DA35" s="57"/>
      <c r="DB35" s="224"/>
      <c r="DC35" s="225"/>
      <c r="DD35" s="224"/>
      <c r="DE35" s="225"/>
      <c r="DF35" s="261"/>
      <c r="DG35" s="150" t="s">
        <v>355</v>
      </c>
      <c r="DH35" s="57" t="s">
        <v>356</v>
      </c>
      <c r="DI35" s="57"/>
      <c r="DJ35" s="173"/>
      <c r="DK35" s="235"/>
      <c r="DL35" s="106"/>
      <c r="DM35" s="10"/>
      <c r="DN35" t="s">
        <v>357</v>
      </c>
      <c r="DO35" s="84"/>
      <c r="DP35" s="139"/>
      <c r="DQ35" s="140"/>
      <c r="DR35" s="139"/>
      <c r="DS35" s="140"/>
      <c r="DT35" s="139"/>
      <c r="DU35" s="140"/>
      <c r="DV35" s="137"/>
      <c r="DW35" s="181"/>
      <c r="DX35" s="326"/>
      <c r="DY35" s="227"/>
      <c r="DZ35" s="367"/>
      <c r="EA35" s="367"/>
      <c r="EB35" s="367"/>
      <c r="EC35" s="362"/>
      <c r="ED35" s="367"/>
      <c r="EE35" s="367"/>
      <c r="EF35" s="367"/>
      <c r="EG35" s="397" t="s">
        <v>348</v>
      </c>
      <c r="EH35" s="43" t="str">
        <f t="shared" si="12"/>
        <v>Ambulance</v>
      </c>
      <c r="EI35" s="404">
        <f t="shared" si="17"/>
        <v>0</v>
      </c>
      <c r="EJ35" s="404">
        <f t="shared" si="18"/>
        <v>0</v>
      </c>
      <c r="EK35" s="405">
        <f t="shared" si="13"/>
        <v>0</v>
      </c>
      <c r="EL35" s="404">
        <f t="shared" si="19"/>
        <v>0</v>
      </c>
      <c r="EM35" s="404">
        <f t="shared" si="20"/>
        <v>0</v>
      </c>
      <c r="EN35" s="406">
        <f t="shared" si="21"/>
        <v>0</v>
      </c>
      <c r="EO35" s="414">
        <f t="shared" si="22"/>
        <v>0</v>
      </c>
      <c r="EP35" s="397" t="s">
        <v>352</v>
      </c>
      <c r="EQ35" s="77" t="s">
        <v>353</v>
      </c>
      <c r="ER35" s="409"/>
      <c r="ES35" s="409"/>
      <c r="ET35" s="409"/>
      <c r="EU35" s="409"/>
      <c r="EV35" s="409"/>
      <c r="EW35" s="421">
        <f>IF(SUM(EW15:EW34)=0,0,SUM(EW15:EW34))</f>
        <v>0</v>
      </c>
      <c r="EX35" s="415"/>
      <c r="EY35" s="50" t="s">
        <v>358</v>
      </c>
      <c r="EZ35" s="173"/>
      <c r="FA35" s="181"/>
      <c r="FB35" s="181"/>
      <c r="FC35" s="181"/>
      <c r="FD35" s="181"/>
      <c r="FE35" s="181"/>
    </row>
    <row r="36" spans="29:161" ht="11.1" customHeight="1">
      <c r="AW36" s="390" t="s">
        <v>359</v>
      </c>
      <c r="AX36" s="82" t="s">
        <v>45</v>
      </c>
      <c r="AY36" s="416">
        <f>IF(SUM(AY16:AY35)=0,0,SUM(AY16:AY35))</f>
        <v>0</v>
      </c>
      <c r="AZ36" s="416">
        <f>IF(SUM(AZ16:AZ35)=0,0,SUM(AZ16:AZ35))</f>
        <v>0</v>
      </c>
      <c r="BA36" s="416">
        <f>IF(SUM(BA16:BA19)=0,0,SUM(BA16:BA19))</f>
        <v>0</v>
      </c>
      <c r="BB36" s="416">
        <f>IF(SUM(BB16:BB35)=0,0,SUM(BB16:BB35))</f>
        <v>0</v>
      </c>
      <c r="BC36" s="417">
        <f t="shared" si="57"/>
        <v>0</v>
      </c>
      <c r="BD36" s="416">
        <f>IF(SUM(BD16:BD19)=0,0,SUM(BD16:BD19))</f>
        <v>0</v>
      </c>
      <c r="BE36" s="416">
        <f>IF(SUM(BE16:BE19)=0,0,SUM(BE16:BE19))</f>
        <v>0</v>
      </c>
      <c r="BF36" s="418">
        <f>IF(ISERR((BB36-BB35)/BE36),0,(BB36-BB35)/BE36)</f>
        <v>0</v>
      </c>
      <c r="BG36" s="389" t="s">
        <v>337</v>
      </c>
      <c r="BH36" s="31" t="str">
        <f t="shared" si="28"/>
        <v>Drugs Charged to Patients</v>
      </c>
      <c r="BI36" s="109">
        <f t="shared" si="34"/>
        <v>0</v>
      </c>
      <c r="BJ36" s="109">
        <f t="shared" si="35"/>
        <v>0</v>
      </c>
      <c r="BK36" s="110">
        <f t="shared" si="29"/>
        <v>0</v>
      </c>
      <c r="BL36" s="109">
        <f t="shared" si="30"/>
        <v>0</v>
      </c>
      <c r="BM36" s="109">
        <f t="shared" si="31"/>
        <v>0</v>
      </c>
      <c r="BN36" s="127">
        <f t="shared" si="32"/>
        <v>0</v>
      </c>
      <c r="BO36" s="449">
        <f t="shared" si="33"/>
        <v>0</v>
      </c>
      <c r="BP36" s="192" t="s">
        <v>71</v>
      </c>
      <c r="BQ36" s="261"/>
      <c r="BR36" s="487" t="s">
        <v>67</v>
      </c>
      <c r="BS36" s="244" t="s">
        <v>360</v>
      </c>
      <c r="BT36" s="244" t="s">
        <v>86</v>
      </c>
      <c r="BU36" s="244" t="s">
        <v>161</v>
      </c>
      <c r="BV36" s="244" t="s">
        <v>361</v>
      </c>
      <c r="BW36" s="484" t="s">
        <v>333</v>
      </c>
      <c r="BX36" s="112" t="str">
        <f>E163</f>
        <v>Other</v>
      </c>
      <c r="BY36" s="118">
        <f t="shared" si="58"/>
        <v>0</v>
      </c>
      <c r="BZ36" s="109">
        <f t="shared" si="58"/>
        <v>0</v>
      </c>
      <c r="CA36" s="109">
        <f t="shared" si="59"/>
        <v>0</v>
      </c>
      <c r="CB36" s="114">
        <f t="shared" si="60"/>
        <v>0</v>
      </c>
      <c r="CC36" s="127">
        <f t="shared" si="61"/>
        <v>0</v>
      </c>
      <c r="CD36" s="43"/>
      <c r="CE36" s="316">
        <f t="shared" si="62"/>
        <v>0</v>
      </c>
      <c r="CF36" s="294"/>
      <c r="CG36" s="397" t="s">
        <v>359</v>
      </c>
      <c r="CH36" s="112" t="str">
        <f t="shared" ref="CH36:CH45" si="63">E212</f>
        <v>Other</v>
      </c>
      <c r="CI36" s="404">
        <f t="shared" si="1"/>
        <v>0</v>
      </c>
      <c r="CJ36" s="404">
        <f t="shared" si="2"/>
        <v>0</v>
      </c>
      <c r="CK36" s="405">
        <f t="shared" si="3"/>
        <v>0</v>
      </c>
      <c r="CL36" s="404">
        <f t="shared" si="4"/>
        <v>0</v>
      </c>
      <c r="CM36" s="404">
        <f t="shared" si="5"/>
        <v>0</v>
      </c>
      <c r="CN36" s="406">
        <f t="shared" si="6"/>
        <v>0</v>
      </c>
      <c r="CO36" s="407">
        <f t="shared" si="7"/>
        <v>0</v>
      </c>
      <c r="CP36" s="397" t="s">
        <v>362</v>
      </c>
      <c r="CQ36" s="77" t="s">
        <v>363</v>
      </c>
      <c r="CR36" s="409"/>
      <c r="CS36" s="409"/>
      <c r="CT36" s="409"/>
      <c r="CU36" s="409"/>
      <c r="CV36" s="409"/>
      <c r="CW36" s="421">
        <f>IF(SUM(CN15:CN56,CN58:CN60)=0,0,SUM(CN15:CN56,CN58:CN60))</f>
        <v>0</v>
      </c>
      <c r="CX36" s="424">
        <f>IF(SUM(CO15:CO56,CO58:CO60)=0,0,SUM(CO15:CO56,CO58:CO60))</f>
        <v>0</v>
      </c>
      <c r="CY36" s="358"/>
      <c r="CZ36" s="52" t="s">
        <v>364</v>
      </c>
      <c r="DA36" s="52"/>
      <c r="DB36" s="224"/>
      <c r="DC36" s="225"/>
      <c r="DD36" s="224"/>
      <c r="DE36" s="225"/>
      <c r="DF36" s="261"/>
      <c r="DG36" s="52"/>
      <c r="DH36" s="52"/>
      <c r="DI36" s="52"/>
      <c r="DJ36" s="183"/>
      <c r="DK36" s="236">
        <f>IF(E273=0,0,E273)</f>
        <v>0</v>
      </c>
      <c r="DL36" s="105">
        <f>IF(F273=0,0,F273)</f>
        <v>0</v>
      </c>
      <c r="DM36" s="10"/>
      <c r="DN36" t="s">
        <v>365</v>
      </c>
      <c r="DO36" s="84"/>
      <c r="DP36" s="139"/>
      <c r="DQ36" s="140"/>
      <c r="DR36" s="139"/>
      <c r="DS36" s="140"/>
      <c r="DT36" s="139"/>
      <c r="DU36" s="140"/>
      <c r="DV36" s="137"/>
      <c r="DW36" s="181">
        <f>IF(DE64&gt;=0,0,-DE64)</f>
        <v>0</v>
      </c>
      <c r="DX36" s="326"/>
      <c r="DY36" s="227">
        <f>IF(DW36=0,0,DW36)</f>
        <v>0</v>
      </c>
      <c r="EG36" s="397" t="s">
        <v>359</v>
      </c>
      <c r="EH36" s="43" t="str">
        <f t="shared" ref="EH36:EH45" si="64">E212</f>
        <v>Other</v>
      </c>
      <c r="EI36" s="404">
        <f t="shared" si="17"/>
        <v>0</v>
      </c>
      <c r="EJ36" s="404">
        <f t="shared" si="18"/>
        <v>0</v>
      </c>
      <c r="EK36" s="405">
        <f t="shared" si="13"/>
        <v>0</v>
      </c>
      <c r="EL36" s="404">
        <f t="shared" si="19"/>
        <v>0</v>
      </c>
      <c r="EM36" s="404">
        <f t="shared" si="20"/>
        <v>0</v>
      </c>
      <c r="EN36" s="406">
        <f t="shared" si="21"/>
        <v>0</v>
      </c>
      <c r="EO36" s="414">
        <f t="shared" si="22"/>
        <v>0</v>
      </c>
      <c r="EP36" s="397" t="s">
        <v>362</v>
      </c>
      <c r="EQ36" s="77" t="s">
        <v>363</v>
      </c>
      <c r="ER36" s="409"/>
      <c r="ES36" s="409"/>
      <c r="ET36" s="409"/>
      <c r="EU36" s="409"/>
      <c r="EV36" s="409"/>
      <c r="EW36" s="421">
        <f>IF(SUM(EN15:EN56,EN58:EN60)=0,0,SUM(EN15:EN56,EN58:EN60))</f>
        <v>0</v>
      </c>
      <c r="EX36" s="424">
        <f>IF(SUM(EO15:EO56,EO58:EO60)=0,0,SUM(EO15:EO56,EO58:EO60))</f>
        <v>0</v>
      </c>
      <c r="EY36" s="52"/>
      <c r="EZ36" s="52"/>
      <c r="FA36" s="52"/>
      <c r="FB36" s="52"/>
      <c r="FC36" s="52"/>
      <c r="FD36" s="52"/>
      <c r="FE36" s="52"/>
    </row>
    <row r="37" spans="29:161" ht="11.1" customHeight="1">
      <c r="AC37" s="7" t="str">
        <f>IF(ISERR(REPT(E127,1)),0,REPT(E127,1))</f>
        <v/>
      </c>
      <c r="AE37" t="s">
        <v>366</v>
      </c>
      <c r="AJ37" s="7" t="str">
        <f>IF(ISERR(REPT(E130,1)),0,REPT(E130,1))</f>
        <v/>
      </c>
      <c r="AL37" t="s">
        <v>367</v>
      </c>
      <c r="AQ37" s="7" t="str">
        <f>IF(ISERR(REPT(E134,1)),0,REPT(E134,1))</f>
        <v/>
      </c>
      <c r="AS37" s="183"/>
      <c r="AT37" s="183"/>
      <c r="AU37" s="183"/>
      <c r="AW37" s="389" t="s">
        <v>368</v>
      </c>
      <c r="AX37" s="42" t="s">
        <v>369</v>
      </c>
      <c r="AY37" s="124"/>
      <c r="AZ37" s="124"/>
      <c r="BA37" s="124"/>
      <c r="BB37" s="109">
        <f>IF(I167=0,0,I167)</f>
        <v>0</v>
      </c>
      <c r="BC37" s="116"/>
      <c r="BD37" s="116"/>
      <c r="BE37" s="116"/>
      <c r="BF37" s="116"/>
      <c r="BG37" s="389" t="s">
        <v>341</v>
      </c>
      <c r="BH37" s="31" t="str">
        <f t="shared" si="28"/>
        <v>Renal Dialysis</v>
      </c>
      <c r="BI37" s="109">
        <f t="shared" si="34"/>
        <v>0</v>
      </c>
      <c r="BJ37" s="109">
        <f t="shared" si="35"/>
        <v>0</v>
      </c>
      <c r="BK37" s="110">
        <f t="shared" si="29"/>
        <v>0</v>
      </c>
      <c r="BL37" s="109">
        <f t="shared" si="30"/>
        <v>0</v>
      </c>
      <c r="BM37" s="109">
        <f t="shared" si="31"/>
        <v>0</v>
      </c>
      <c r="BN37" s="127">
        <f t="shared" si="32"/>
        <v>0</v>
      </c>
      <c r="BO37" s="449">
        <f t="shared" si="33"/>
        <v>0</v>
      </c>
      <c r="BP37" s="192" t="s">
        <v>87</v>
      </c>
      <c r="BQ37" s="244" t="s">
        <v>132</v>
      </c>
      <c r="BR37" s="480" t="s">
        <v>370</v>
      </c>
      <c r="BS37" s="265" t="s">
        <v>371</v>
      </c>
      <c r="BT37" s="193" t="s">
        <v>372</v>
      </c>
      <c r="BU37" s="265" t="s">
        <v>373</v>
      </c>
      <c r="BV37" s="265" t="s">
        <v>374</v>
      </c>
      <c r="BW37" s="484" t="s">
        <v>337</v>
      </c>
      <c r="BX37" s="112" t="str">
        <f>E164</f>
        <v>Other</v>
      </c>
      <c r="BY37" s="118">
        <f t="shared" si="58"/>
        <v>0</v>
      </c>
      <c r="BZ37" s="109">
        <f t="shared" si="58"/>
        <v>0</v>
      </c>
      <c r="CA37" s="109">
        <f t="shared" si="59"/>
        <v>0</v>
      </c>
      <c r="CB37" s="114">
        <f t="shared" si="60"/>
        <v>0</v>
      </c>
      <c r="CC37" s="127">
        <f t="shared" si="61"/>
        <v>0</v>
      </c>
      <c r="CD37" s="43"/>
      <c r="CE37" s="316">
        <f t="shared" si="62"/>
        <v>0</v>
      </c>
      <c r="CF37" s="294"/>
      <c r="CG37" s="397" t="s">
        <v>368</v>
      </c>
      <c r="CH37" s="112" t="str">
        <f t="shared" si="63"/>
        <v>Other</v>
      </c>
      <c r="CI37" s="404">
        <f t="shared" si="1"/>
        <v>0</v>
      </c>
      <c r="CJ37" s="404">
        <f t="shared" si="2"/>
        <v>0</v>
      </c>
      <c r="CK37" s="405">
        <f t="shared" si="3"/>
        <v>0</v>
      </c>
      <c r="CL37" s="404">
        <f t="shared" si="4"/>
        <v>0</v>
      </c>
      <c r="CM37" s="404">
        <f t="shared" si="5"/>
        <v>0</v>
      </c>
      <c r="CN37" s="406">
        <f t="shared" si="6"/>
        <v>0</v>
      </c>
      <c r="CO37" s="407">
        <f t="shared" si="7"/>
        <v>0</v>
      </c>
      <c r="CP37" s="399" t="s">
        <v>375</v>
      </c>
      <c r="CQ37" s="77" t="s">
        <v>376</v>
      </c>
      <c r="CR37" s="409"/>
      <c r="CS37" s="409"/>
      <c r="CT37" s="409"/>
      <c r="CU37" s="409"/>
      <c r="CV37" s="409"/>
      <c r="CW37" s="421">
        <f>IF(SUM(CW35:CW36)=0,0,SUM(CW35:CW36))</f>
        <v>0</v>
      </c>
      <c r="CX37" s="424">
        <f>IF(CX36=0,0,CX36)</f>
        <v>0</v>
      </c>
      <c r="CY37" s="358"/>
      <c r="CZ37" s="43" t="s">
        <v>355</v>
      </c>
      <c r="DA37" s="43" t="s">
        <v>185</v>
      </c>
      <c r="DB37" s="206"/>
      <c r="DC37" s="226">
        <f t="shared" ref="DC37:DC56" si="65">IF(L238=0,0,L238)</f>
        <v>0</v>
      </c>
      <c r="DD37" s="441"/>
      <c r="DE37" s="442"/>
      <c r="DF37" s="261"/>
      <c r="DG37" s="150" t="s">
        <v>377</v>
      </c>
      <c r="DH37" s="57" t="s">
        <v>378</v>
      </c>
      <c r="DI37" s="57"/>
      <c r="DJ37" s="173"/>
      <c r="DK37" s="235"/>
      <c r="DL37" s="106"/>
      <c r="DM37" s="36"/>
      <c r="DN37" s="52" t="s">
        <v>379</v>
      </c>
      <c r="DO37" s="62"/>
      <c r="DP37" s="141"/>
      <c r="DQ37" s="142"/>
      <c r="DR37" s="141"/>
      <c r="DS37" s="142"/>
      <c r="DT37" s="141"/>
      <c r="DU37" s="142"/>
      <c r="DV37" s="97"/>
      <c r="DW37" s="98"/>
      <c r="DX37" s="317"/>
      <c r="DY37" s="214"/>
      <c r="DZ37" s="49" t="s">
        <v>380</v>
      </c>
      <c r="EA37" s="49"/>
      <c r="EB37" s="50"/>
      <c r="EG37" s="397" t="s">
        <v>368</v>
      </c>
      <c r="EH37" s="43" t="str">
        <f t="shared" si="64"/>
        <v>Other</v>
      </c>
      <c r="EI37" s="404">
        <f t="shared" si="17"/>
        <v>0</v>
      </c>
      <c r="EJ37" s="404">
        <f t="shared" si="18"/>
        <v>0</v>
      </c>
      <c r="EK37" s="405">
        <f t="shared" si="13"/>
        <v>0</v>
      </c>
      <c r="EL37" s="404">
        <f t="shared" si="19"/>
        <v>0</v>
      </c>
      <c r="EM37" s="404">
        <f t="shared" si="20"/>
        <v>0</v>
      </c>
      <c r="EN37" s="406">
        <f t="shared" si="21"/>
        <v>0</v>
      </c>
      <c r="EO37" s="414">
        <f t="shared" si="22"/>
        <v>0</v>
      </c>
      <c r="EP37" s="399" t="s">
        <v>375</v>
      </c>
      <c r="EQ37" s="77" t="s">
        <v>376</v>
      </c>
      <c r="ER37" s="409"/>
      <c r="ES37" s="409"/>
      <c r="ET37" s="409"/>
      <c r="EU37" s="409"/>
      <c r="EV37" s="409"/>
      <c r="EW37" s="421">
        <f>IF(SUM(EW35:EW36)=0,0,SUM(EW35:EW36))</f>
        <v>0</v>
      </c>
      <c r="EX37" s="424">
        <f>IF(EX36=0,0,EX36)</f>
        <v>0</v>
      </c>
      <c r="EY37" s="387" t="str">
        <f>IF(ISERR(REPT(E360,1)),0,REPT(E360,1))</f>
        <v/>
      </c>
      <c r="EZ37" s="52"/>
      <c r="FA37" s="52"/>
      <c r="FB37" s="52"/>
      <c r="FC37" s="52"/>
      <c r="FD37" s="52"/>
      <c r="FE37" s="52"/>
    </row>
    <row r="38" spans="29:161" ht="11.1" customHeight="1">
      <c r="AC38" s="8" t="str">
        <f>IF(ISERR(REPT(E127,1)),0,REPT(E127,1))</f>
        <v/>
      </c>
      <c r="AJ38" s="8" t="str">
        <f>IF(ISERR(REPT(E130,1)),0,REPT(E130,1))</f>
        <v/>
      </c>
      <c r="AL38" s="52" t="str">
        <f>IF(ISERR(REPT(E131,1)),0,REPT(E131,1))</f>
        <v>Rehab</v>
      </c>
      <c r="AM38" s="52"/>
      <c r="AN38" s="52"/>
      <c r="AQ38" s="8" t="str">
        <f>IF(ISERR(REPT(E134,1)),0,REPT(E134,1))</f>
        <v/>
      </c>
      <c r="AS38" s="502"/>
      <c r="AT38" s="502"/>
      <c r="AU38" s="502"/>
      <c r="BG38" s="389" t="s">
        <v>348</v>
      </c>
      <c r="BH38" s="31" t="str">
        <f t="shared" si="28"/>
        <v>Ambulance</v>
      </c>
      <c r="BI38" s="109">
        <f t="shared" si="34"/>
        <v>0</v>
      </c>
      <c r="BJ38" s="109">
        <f t="shared" si="35"/>
        <v>0</v>
      </c>
      <c r="BK38" s="110">
        <f t="shared" si="29"/>
        <v>0</v>
      </c>
      <c r="BL38" s="109">
        <f t="shared" si="30"/>
        <v>0</v>
      </c>
      <c r="BM38" s="109">
        <f t="shared" si="31"/>
        <v>0</v>
      </c>
      <c r="BN38" s="127">
        <f t="shared" si="32"/>
        <v>0</v>
      </c>
      <c r="BO38" s="449">
        <f t="shared" si="33"/>
        <v>0</v>
      </c>
      <c r="BP38" s="245"/>
      <c r="BQ38" s="262"/>
      <c r="BR38" s="461" t="s">
        <v>381</v>
      </c>
      <c r="BS38" s="265" t="s">
        <v>382</v>
      </c>
      <c r="BT38" s="304" t="s">
        <v>383</v>
      </c>
      <c r="BU38" s="64" t="s">
        <v>384</v>
      </c>
      <c r="BV38" s="304" t="s">
        <v>385</v>
      </c>
      <c r="BW38" s="484" t="s">
        <v>341</v>
      </c>
      <c r="BX38" s="112" t="str">
        <f>E165</f>
        <v>Other</v>
      </c>
      <c r="BY38" s="118">
        <f t="shared" si="58"/>
        <v>0</v>
      </c>
      <c r="BZ38" s="109">
        <f t="shared" si="58"/>
        <v>0</v>
      </c>
      <c r="CA38" s="109">
        <f t="shared" si="59"/>
        <v>0</v>
      </c>
      <c r="CB38" s="114">
        <f t="shared" si="60"/>
        <v>0</v>
      </c>
      <c r="CC38" s="127">
        <f t="shared" si="61"/>
        <v>0</v>
      </c>
      <c r="CD38" s="43"/>
      <c r="CE38" s="316">
        <f t="shared" si="62"/>
        <v>0</v>
      </c>
      <c r="CF38" s="294"/>
      <c r="CG38" s="397" t="s">
        <v>386</v>
      </c>
      <c r="CH38" s="112" t="str">
        <f t="shared" si="63"/>
        <v>Other</v>
      </c>
      <c r="CI38" s="404">
        <f t="shared" si="1"/>
        <v>0</v>
      </c>
      <c r="CJ38" s="404">
        <f t="shared" si="2"/>
        <v>0</v>
      </c>
      <c r="CK38" s="405">
        <f t="shared" si="3"/>
        <v>0</v>
      </c>
      <c r="CL38" s="404">
        <f t="shared" si="4"/>
        <v>0</v>
      </c>
      <c r="CM38" s="404">
        <f t="shared" si="5"/>
        <v>0</v>
      </c>
      <c r="CN38" s="406">
        <f t="shared" si="6"/>
        <v>0</v>
      </c>
      <c r="CO38" s="407">
        <f t="shared" si="7"/>
        <v>0</v>
      </c>
      <c r="CP38" s="1"/>
      <c r="CY38" s="358"/>
      <c r="CZ38" s="43" t="s">
        <v>377</v>
      </c>
      <c r="DA38" s="43" t="str">
        <f>E148</f>
        <v>Psych</v>
      </c>
      <c r="DB38" s="206"/>
      <c r="DC38" s="226">
        <f t="shared" si="65"/>
        <v>0</v>
      </c>
      <c r="DD38" s="441"/>
      <c r="DE38" s="442"/>
      <c r="DF38" s="262"/>
      <c r="DG38" s="52"/>
      <c r="DH38" s="52"/>
      <c r="DI38" s="52"/>
      <c r="DJ38" s="183"/>
      <c r="DK38" s="236">
        <f>IF(E274=0,0,E274)</f>
        <v>0</v>
      </c>
      <c r="DL38" s="105">
        <f>IF(F274=0,0,F274)</f>
        <v>0</v>
      </c>
      <c r="DM38" s="129" t="s">
        <v>225</v>
      </c>
      <c r="DN38" s="55" t="s">
        <v>387</v>
      </c>
      <c r="DO38" s="56"/>
      <c r="DP38" s="92"/>
      <c r="DQ38" s="94"/>
      <c r="DR38" s="92"/>
      <c r="DS38" s="94"/>
      <c r="DT38" s="92"/>
      <c r="DU38" s="94"/>
      <c r="DV38" s="92"/>
      <c r="DW38" s="93"/>
      <c r="DX38" s="327"/>
      <c r="DY38" s="222"/>
      <c r="DZ38" s="334" t="s">
        <v>121</v>
      </c>
      <c r="EA38" s="57" t="s">
        <v>388</v>
      </c>
      <c r="EB38" s="57"/>
      <c r="EC38" s="81" t="s">
        <v>103</v>
      </c>
      <c r="ED38" s="81" t="s">
        <v>104</v>
      </c>
      <c r="EE38" s="237" t="s">
        <v>105</v>
      </c>
      <c r="EF38" s="264" t="s">
        <v>106</v>
      </c>
      <c r="EG38" s="397" t="s">
        <v>386</v>
      </c>
      <c r="EH38" s="43" t="str">
        <f t="shared" si="64"/>
        <v>Other</v>
      </c>
      <c r="EI38" s="404">
        <f t="shared" si="17"/>
        <v>0</v>
      </c>
      <c r="EJ38" s="404">
        <f t="shared" si="18"/>
        <v>0</v>
      </c>
      <c r="EK38" s="405">
        <f t="shared" si="13"/>
        <v>0</v>
      </c>
      <c r="EL38" s="404">
        <f t="shared" si="19"/>
        <v>0</v>
      </c>
      <c r="EM38" s="404">
        <f t="shared" si="20"/>
        <v>0</v>
      </c>
      <c r="EN38" s="406">
        <f t="shared" si="21"/>
        <v>0</v>
      </c>
      <c r="EO38" s="414">
        <f t="shared" si="22"/>
        <v>0</v>
      </c>
      <c r="EP38" s="366"/>
      <c r="EQ38" s="367"/>
      <c r="ER38" s="372"/>
      <c r="ES38" s="372"/>
      <c r="ET38" s="373"/>
      <c r="EU38" s="372"/>
      <c r="EV38" s="372"/>
      <c r="EW38" s="372"/>
      <c r="EX38" s="372"/>
      <c r="EY38" s="387" t="str">
        <f t="shared" ref="EY38:EY64" si="66">IF(ISERR(REPT(E361,1)),0,REPT(E361,1))</f>
        <v/>
      </c>
      <c r="EZ38" s="52"/>
      <c r="FA38" s="52"/>
      <c r="FB38" s="52"/>
      <c r="FC38" s="52"/>
      <c r="FD38" s="52"/>
      <c r="FE38" s="52"/>
    </row>
    <row r="39" spans="29:161" ht="11.1" customHeight="1">
      <c r="AW39" s="82"/>
      <c r="AX39" s="77" t="s">
        <v>389</v>
      </c>
      <c r="AY39" s="5" t="s">
        <v>118</v>
      </c>
      <c r="AZ39" s="5" t="s">
        <v>119</v>
      </c>
      <c r="BA39" s="5" t="s">
        <v>163</v>
      </c>
      <c r="BB39" s="5" t="s">
        <v>164</v>
      </c>
      <c r="BC39" s="5" t="s">
        <v>176</v>
      </c>
      <c r="BD39" s="5" t="s">
        <v>166</v>
      </c>
      <c r="BE39" s="5" t="s">
        <v>177</v>
      </c>
      <c r="BF39" s="5" t="s">
        <v>178</v>
      </c>
      <c r="BG39" s="389" t="s">
        <v>359</v>
      </c>
      <c r="BH39" s="31" t="str">
        <f t="shared" ref="BH39:BH49" si="67">E212</f>
        <v>Other</v>
      </c>
      <c r="BI39" s="109">
        <f t="shared" si="34"/>
        <v>0</v>
      </c>
      <c r="BJ39" s="109">
        <f t="shared" si="35"/>
        <v>0</v>
      </c>
      <c r="BK39" s="110">
        <f t="shared" si="29"/>
        <v>0</v>
      </c>
      <c r="BL39" s="109">
        <f t="shared" si="30"/>
        <v>0</v>
      </c>
      <c r="BM39" s="109">
        <f t="shared" si="31"/>
        <v>0</v>
      </c>
      <c r="BN39" s="127">
        <f t="shared" si="32"/>
        <v>0</v>
      </c>
      <c r="BO39" s="449">
        <f t="shared" si="33"/>
        <v>0</v>
      </c>
      <c r="BP39" s="481" t="s">
        <v>259</v>
      </c>
      <c r="BQ39" s="88" t="str">
        <f>B151</f>
        <v>Intensive Care Unit</v>
      </c>
      <c r="BR39" s="449">
        <f t="shared" ref="BR39:BR54" si="68">IF(F242=0,0,F242)</f>
        <v>0</v>
      </c>
      <c r="BS39" s="449">
        <f t="shared" ref="BS39:BS54" si="69">IF(I151=0,0,I151)</f>
        <v>0</v>
      </c>
      <c r="BT39" s="145">
        <f t="shared" ref="BT39:BT54" si="70">IF(ISERR(ROUND(F242/I151,2)),0,ROUND(F242/I151,2))</f>
        <v>0</v>
      </c>
      <c r="BU39" s="291">
        <f t="shared" ref="BU39:BU54" si="71">IF(K151=0,0,K151)</f>
        <v>0</v>
      </c>
      <c r="BV39" s="305">
        <f t="shared" ref="BV39:BV48" si="72">IF(ISERR(ROUND(BT39*BU39,0)=0),0,ROUND(BT39*BU39,0))</f>
        <v>0</v>
      </c>
      <c r="BW39" s="484" t="s">
        <v>348</v>
      </c>
      <c r="BX39" s="112" t="s">
        <v>343</v>
      </c>
      <c r="BY39" s="118">
        <f t="shared" si="58"/>
        <v>0</v>
      </c>
      <c r="BZ39" s="109">
        <f t="shared" si="58"/>
        <v>0</v>
      </c>
      <c r="CA39" s="109">
        <f t="shared" si="59"/>
        <v>0</v>
      </c>
      <c r="CB39" s="114">
        <f t="shared" si="60"/>
        <v>0</v>
      </c>
      <c r="CC39" s="127">
        <f t="shared" si="61"/>
        <v>0</v>
      </c>
      <c r="CD39" s="43"/>
      <c r="CE39" s="316">
        <f t="shared" si="62"/>
        <v>0</v>
      </c>
      <c r="CF39" s="294"/>
      <c r="CG39" s="397" t="s">
        <v>390</v>
      </c>
      <c r="CH39" s="112" t="str">
        <f t="shared" si="63"/>
        <v>Other</v>
      </c>
      <c r="CI39" s="404">
        <f t="shared" si="1"/>
        <v>0</v>
      </c>
      <c r="CJ39" s="404">
        <f t="shared" si="2"/>
        <v>0</v>
      </c>
      <c r="CK39" s="405">
        <f t="shared" si="3"/>
        <v>0</v>
      </c>
      <c r="CL39" s="404">
        <f t="shared" si="4"/>
        <v>0</v>
      </c>
      <c r="CM39" s="404">
        <f t="shared" si="5"/>
        <v>0</v>
      </c>
      <c r="CN39" s="406">
        <f t="shared" si="6"/>
        <v>0</v>
      </c>
      <c r="CO39" s="407">
        <f t="shared" si="7"/>
        <v>0</v>
      </c>
      <c r="CP39" t="s">
        <v>391</v>
      </c>
      <c r="CY39" s="358"/>
      <c r="CZ39" s="43" t="s">
        <v>392</v>
      </c>
      <c r="DA39" s="43" t="str">
        <f>E149</f>
        <v>Rehab</v>
      </c>
      <c r="DB39" s="206"/>
      <c r="DC39" s="226">
        <f t="shared" si="65"/>
        <v>0</v>
      </c>
      <c r="DD39" s="441"/>
      <c r="DE39" s="442"/>
      <c r="DF39" s="369" t="s">
        <v>259</v>
      </c>
      <c r="DG39" s="57" t="s">
        <v>328</v>
      </c>
      <c r="DH39" s="57"/>
      <c r="DI39" s="57"/>
      <c r="DJ39" s="173"/>
      <c r="DK39" s="235"/>
      <c r="DL39" s="106"/>
      <c r="DM39" s="68"/>
      <c r="DN39" s="50" t="s">
        <v>310</v>
      </c>
      <c r="DO39" s="78"/>
      <c r="DP39" s="137"/>
      <c r="DQ39" s="138"/>
      <c r="DR39" s="137"/>
      <c r="DS39" s="138"/>
      <c r="DT39" s="137"/>
      <c r="DU39" s="138"/>
      <c r="DV39" s="137"/>
      <c r="DW39" s="181"/>
      <c r="DX39" s="326"/>
      <c r="DY39" s="227"/>
      <c r="DZ39" s="261"/>
      <c r="EA39" s="52"/>
      <c r="EB39" s="52"/>
      <c r="EC39" s="86" t="s">
        <v>133</v>
      </c>
      <c r="ED39" s="95" t="str">
        <f>E148</f>
        <v>Psych</v>
      </c>
      <c r="EE39" s="60" t="str">
        <f>E149</f>
        <v>Rehab</v>
      </c>
      <c r="EF39" s="245" t="str">
        <f>E150</f>
        <v>Other (Sub)</v>
      </c>
      <c r="EG39" s="397" t="s">
        <v>390</v>
      </c>
      <c r="EH39" s="43" t="str">
        <f t="shared" si="64"/>
        <v>Other</v>
      </c>
      <c r="EI39" s="404">
        <f t="shared" si="17"/>
        <v>0</v>
      </c>
      <c r="EJ39" s="404">
        <f t="shared" si="18"/>
        <v>0</v>
      </c>
      <c r="EK39" s="405">
        <f t="shared" si="13"/>
        <v>0</v>
      </c>
      <c r="EL39" s="404">
        <f t="shared" si="19"/>
        <v>0</v>
      </c>
      <c r="EM39" s="404">
        <f t="shared" si="20"/>
        <v>0</v>
      </c>
      <c r="EN39" s="406">
        <f t="shared" si="21"/>
        <v>0</v>
      </c>
      <c r="EO39" s="414">
        <f t="shared" si="22"/>
        <v>0</v>
      </c>
      <c r="EP39" s="366"/>
      <c r="EQ39" s="367"/>
      <c r="ER39" s="372"/>
      <c r="ES39" s="372"/>
      <c r="ET39" s="373"/>
      <c r="EU39" s="372"/>
      <c r="EV39" s="372"/>
      <c r="EW39" s="372"/>
      <c r="EX39" s="372"/>
      <c r="EY39" s="387" t="str">
        <f t="shared" si="66"/>
        <v/>
      </c>
      <c r="EZ39" s="52"/>
      <c r="FA39" s="52"/>
      <c r="FB39" s="52"/>
      <c r="FC39" s="52"/>
      <c r="FD39" s="52"/>
      <c r="FE39" s="52"/>
    </row>
    <row r="40" spans="29:161" ht="11.1" customHeight="1">
      <c r="AC40" s="7" t="str">
        <f>IF(ISERR(REPT(E128,1)),0,REPT(E128,1))</f>
        <v/>
      </c>
      <c r="AE40" t="s">
        <v>393</v>
      </c>
      <c r="AJ40" s="7" t="str">
        <f>IF(ISERR(REPT(E132,1)),0,REPT(E132,1))</f>
        <v/>
      </c>
      <c r="AL40" t="s">
        <v>394</v>
      </c>
      <c r="AQ40" s="7" t="str">
        <f>IF(ISERR(REPT(E135,1)),0,REPT(E135,1))</f>
        <v/>
      </c>
      <c r="AS40" s="183"/>
      <c r="AT40" s="183"/>
      <c r="AU40" s="183"/>
      <c r="AW40" s="389" t="s">
        <v>121</v>
      </c>
      <c r="AX40" s="31" t="s">
        <v>185</v>
      </c>
      <c r="AY40" s="116"/>
      <c r="AZ40" s="116"/>
      <c r="BA40" s="109">
        <f t="shared" ref="BA40:BB43" si="73">IF(J147=0,0,J147)</f>
        <v>0</v>
      </c>
      <c r="BB40" s="109">
        <f t="shared" si="73"/>
        <v>0</v>
      </c>
      <c r="BC40" s="116"/>
      <c r="BD40" s="109">
        <f>IF(BB40+SUM(BB44:BB59)=0,0,IF(I174=0,0,I174))</f>
        <v>0</v>
      </c>
      <c r="BE40" s="109">
        <f>IF(BB40+SUM(BB44:BB59)=0,0,IF(I175=0,0,I175))</f>
        <v>0</v>
      </c>
      <c r="BF40" s="114">
        <f>IF(ISERR((BB40+SUM(BB44:BB58))/BE40),0,(BB40+SUM(BB44:BB58))/BE40)</f>
        <v>0</v>
      </c>
      <c r="BG40" s="389" t="s">
        <v>368</v>
      </c>
      <c r="BH40" s="31" t="str">
        <f t="shared" si="67"/>
        <v>Other</v>
      </c>
      <c r="BI40" s="109">
        <f t="shared" si="34"/>
        <v>0</v>
      </c>
      <c r="BJ40" s="109">
        <f t="shared" si="35"/>
        <v>0</v>
      </c>
      <c r="BK40" s="110">
        <f t="shared" si="29"/>
        <v>0</v>
      </c>
      <c r="BL40" s="109">
        <f t="shared" si="30"/>
        <v>0</v>
      </c>
      <c r="BM40" s="109">
        <f t="shared" si="31"/>
        <v>0</v>
      </c>
      <c r="BN40" s="127">
        <f t="shared" si="32"/>
        <v>0</v>
      </c>
      <c r="BO40" s="449">
        <f t="shared" si="33"/>
        <v>0</v>
      </c>
      <c r="BP40" s="391" t="s">
        <v>268</v>
      </c>
      <c r="BQ40" s="42" t="str">
        <f>B152</f>
        <v>Coronary Care Unit</v>
      </c>
      <c r="BR40" s="449">
        <f t="shared" si="68"/>
        <v>0</v>
      </c>
      <c r="BS40" s="449">
        <f t="shared" si="69"/>
        <v>0</v>
      </c>
      <c r="BT40" s="145">
        <f t="shared" si="70"/>
        <v>0</v>
      </c>
      <c r="BU40" s="291">
        <f t="shared" si="71"/>
        <v>0</v>
      </c>
      <c r="BV40" s="305">
        <f t="shared" si="72"/>
        <v>0</v>
      </c>
      <c r="BW40" s="400" t="s">
        <v>359</v>
      </c>
      <c r="BX40" s="148" t="s">
        <v>395</v>
      </c>
      <c r="BY40" s="122"/>
      <c r="BZ40" s="106"/>
      <c r="CA40" s="96"/>
      <c r="CB40" s="96"/>
      <c r="CC40" s="111"/>
      <c r="CD40" s="149"/>
      <c r="CE40" s="314"/>
      <c r="CF40" s="178"/>
      <c r="CG40" s="397" t="s">
        <v>396</v>
      </c>
      <c r="CH40" s="112" t="str">
        <f t="shared" si="63"/>
        <v>Other</v>
      </c>
      <c r="CI40" s="404">
        <f t="shared" si="1"/>
        <v>0</v>
      </c>
      <c r="CJ40" s="404">
        <f t="shared" si="2"/>
        <v>0</v>
      </c>
      <c r="CK40" s="405">
        <f t="shared" si="3"/>
        <v>0</v>
      </c>
      <c r="CL40" s="404">
        <f t="shared" si="4"/>
        <v>0</v>
      </c>
      <c r="CM40" s="404">
        <f t="shared" si="5"/>
        <v>0</v>
      </c>
      <c r="CN40" s="406">
        <f t="shared" si="6"/>
        <v>0</v>
      </c>
      <c r="CO40" s="407">
        <f t="shared" si="7"/>
        <v>0</v>
      </c>
      <c r="CP40" s="366"/>
      <c r="CQ40" s="367"/>
      <c r="CR40" s="372"/>
      <c r="CS40" s="372"/>
      <c r="CT40" s="373"/>
      <c r="CU40" s="372"/>
      <c r="CV40" s="372"/>
      <c r="CW40" s="372"/>
      <c r="CX40" s="372"/>
      <c r="CY40" s="358"/>
      <c r="CZ40" s="43" t="s">
        <v>397</v>
      </c>
      <c r="DA40" s="43" t="str">
        <f>E150</f>
        <v>Other (Sub)</v>
      </c>
      <c r="DB40" s="206"/>
      <c r="DC40" s="226">
        <f t="shared" si="65"/>
        <v>0</v>
      </c>
      <c r="DD40" s="441"/>
      <c r="DE40" s="442"/>
      <c r="DF40" s="302"/>
      <c r="DG40" s="52" t="s">
        <v>398</v>
      </c>
      <c r="DH40" s="52"/>
      <c r="DI40" s="52"/>
      <c r="DJ40" s="183"/>
      <c r="DK40" s="236">
        <f>IF(ISERR(DK36+DK38=0),0,-DK36-DK38)</f>
        <v>0</v>
      </c>
      <c r="DL40" s="105">
        <f>IF(ISERR(DL36+DL38=0),0,-DL36-DL38)</f>
        <v>0</v>
      </c>
      <c r="DM40" s="68"/>
      <c r="DN40" s="50" t="s">
        <v>399</v>
      </c>
      <c r="DO40" s="78"/>
      <c r="DP40" s="137"/>
      <c r="DQ40" s="138">
        <f>IF(DQ28=0,0,DQ28-DQ32)</f>
        <v>0</v>
      </c>
      <c r="DR40" s="137"/>
      <c r="DS40" s="138">
        <f>IF(DS28=0,0,DS28-DS32)</f>
        <v>0</v>
      </c>
      <c r="DT40" s="137"/>
      <c r="DU40" s="138">
        <f>IF(DU28=0,0,DU28-DU32)</f>
        <v>0</v>
      </c>
      <c r="DV40" s="137"/>
      <c r="DW40" s="181">
        <f>IF(DW36=0,0,DW36)</f>
        <v>0</v>
      </c>
      <c r="DX40" s="326"/>
      <c r="DY40" s="227">
        <f>IF(ISERR(DQ40+DS40+DU40+DW40=0),0,DQ40+DS40+DU40+DW40)</f>
        <v>0</v>
      </c>
      <c r="DZ40" s="261"/>
      <c r="EA40" s="57" t="s">
        <v>381</v>
      </c>
      <c r="EB40" s="57" t="s">
        <v>400</v>
      </c>
      <c r="EC40" s="106"/>
      <c r="ED40" s="106"/>
      <c r="EE40" s="92"/>
      <c r="EF40" s="363"/>
      <c r="EG40" s="397" t="s">
        <v>396</v>
      </c>
      <c r="EH40" s="43" t="str">
        <f t="shared" si="64"/>
        <v>Other</v>
      </c>
      <c r="EI40" s="404">
        <f t="shared" si="17"/>
        <v>0</v>
      </c>
      <c r="EJ40" s="404">
        <f t="shared" si="18"/>
        <v>0</v>
      </c>
      <c r="EK40" s="405">
        <f t="shared" si="13"/>
        <v>0</v>
      </c>
      <c r="EL40" s="404">
        <f t="shared" si="19"/>
        <v>0</v>
      </c>
      <c r="EM40" s="404">
        <f t="shared" si="20"/>
        <v>0</v>
      </c>
      <c r="EN40" s="406">
        <f t="shared" si="21"/>
        <v>0</v>
      </c>
      <c r="EO40" s="414">
        <f t="shared" si="22"/>
        <v>0</v>
      </c>
      <c r="EP40" s="366"/>
      <c r="EQ40" s="367"/>
      <c r="ER40" s="372"/>
      <c r="ES40" s="372"/>
      <c r="ET40" s="373"/>
      <c r="EU40" s="372"/>
      <c r="EV40" s="372"/>
      <c r="EW40" s="372"/>
      <c r="EX40" s="372"/>
      <c r="EY40" s="387" t="str">
        <f t="shared" si="66"/>
        <v/>
      </c>
      <c r="EZ40" s="52"/>
      <c r="FA40" s="52"/>
      <c r="FB40" s="52"/>
      <c r="FC40" s="52"/>
      <c r="FD40" s="52"/>
      <c r="FE40" s="52"/>
    </row>
    <row r="41" spans="29:161" ht="11.1" customHeight="1">
      <c r="AC41" s="8" t="str">
        <f>IF(ISERR(REPT(E128,1)),0,REPT(E128,1))</f>
        <v/>
      </c>
      <c r="AE41" s="52" t="str">
        <f>IF(ISERR(REPT(E129,1)),0,REPT(E129,1))</f>
        <v>Psych</v>
      </c>
      <c r="AF41" s="52"/>
      <c r="AJ41" s="8" t="str">
        <f>IF(ISERR(REPT(E132,1)),0,REPT(E132,1))</f>
        <v/>
      </c>
      <c r="AL41" s="52" t="str">
        <f>IF(ISERR(REPT(E133,1)),0,REPT(E133,1))</f>
        <v>Other</v>
      </c>
      <c r="AM41" s="52"/>
      <c r="AN41" s="52"/>
      <c r="AQ41" s="8" t="str">
        <f>IF(ISERR(REPT(E135,1)),0,REPT(E135,1))</f>
        <v/>
      </c>
      <c r="AS41" s="502"/>
      <c r="AT41" s="502"/>
      <c r="AU41" s="502"/>
      <c r="AW41" s="389" t="s">
        <v>171</v>
      </c>
      <c r="AX41" s="31" t="str">
        <f>E148</f>
        <v>Psych</v>
      </c>
      <c r="AY41" s="116"/>
      <c r="AZ41" s="116"/>
      <c r="BA41" s="109">
        <f t="shared" si="73"/>
        <v>0</v>
      </c>
      <c r="BB41" s="109">
        <f t="shared" si="73"/>
        <v>0</v>
      </c>
      <c r="BC41" s="116"/>
      <c r="BD41" s="109">
        <f>IF(BB41=0,0,IF(I174=0,0,I174))</f>
        <v>0</v>
      </c>
      <c r="BE41" s="109">
        <f>IF(BB41=0,0,IF(I175=0,0,I175))</f>
        <v>0</v>
      </c>
      <c r="BF41" s="114">
        <f>IF(ISERR(BB41/BE41),0,BB41/BE41)</f>
        <v>0</v>
      </c>
      <c r="BG41" s="389" t="s">
        <v>386</v>
      </c>
      <c r="BH41" s="31" t="str">
        <f t="shared" si="67"/>
        <v>Other</v>
      </c>
      <c r="BI41" s="109">
        <f t="shared" si="34"/>
        <v>0</v>
      </c>
      <c r="BJ41" s="109">
        <f t="shared" si="35"/>
        <v>0</v>
      </c>
      <c r="BK41" s="110">
        <f t="shared" si="29"/>
        <v>0</v>
      </c>
      <c r="BL41" s="109">
        <f t="shared" si="30"/>
        <v>0</v>
      </c>
      <c r="BM41" s="109">
        <f t="shared" si="31"/>
        <v>0</v>
      </c>
      <c r="BN41" s="127">
        <f t="shared" si="32"/>
        <v>0</v>
      </c>
      <c r="BO41" s="449">
        <f t="shared" si="33"/>
        <v>0</v>
      </c>
      <c r="BP41" s="391" t="s">
        <v>281</v>
      </c>
      <c r="BQ41" s="42" t="str">
        <f t="shared" ref="BQ41:BQ53" si="74">E153</f>
        <v>Other</v>
      </c>
      <c r="BR41" s="449">
        <f t="shared" si="68"/>
        <v>0</v>
      </c>
      <c r="BS41" s="449">
        <f t="shared" si="69"/>
        <v>0</v>
      </c>
      <c r="BT41" s="145">
        <f t="shared" si="70"/>
        <v>0</v>
      </c>
      <c r="BU41" s="291">
        <f t="shared" si="71"/>
        <v>0</v>
      </c>
      <c r="BV41" s="305">
        <f t="shared" si="72"/>
        <v>0</v>
      </c>
      <c r="BW41" s="353"/>
      <c r="BX41" s="62" t="s">
        <v>401</v>
      </c>
      <c r="BY41" s="125">
        <f>IF(SUM(BY20:BY39)=0,0,SUM(BY20:BY39))</f>
        <v>0</v>
      </c>
      <c r="BZ41" s="105">
        <f>IF(SUM(BZ20:BZ39)=0,0,SUM(BZ20:BZ39))</f>
        <v>0</v>
      </c>
      <c r="CA41" s="104"/>
      <c r="CB41" s="104"/>
      <c r="CC41" s="115"/>
      <c r="CD41" s="151"/>
      <c r="CE41" s="317">
        <f>IF(SUM(CE20:CE39)=0,0,SUM(CE20:CE39))</f>
        <v>0</v>
      </c>
      <c r="CF41" s="186"/>
      <c r="CG41" s="397" t="s">
        <v>402</v>
      </c>
      <c r="CH41" s="112" t="str">
        <f t="shared" si="63"/>
        <v>Other</v>
      </c>
      <c r="CI41" s="404">
        <f t="shared" si="1"/>
        <v>0</v>
      </c>
      <c r="CJ41" s="404">
        <f t="shared" si="2"/>
        <v>0</v>
      </c>
      <c r="CK41" s="405">
        <f t="shared" si="3"/>
        <v>0</v>
      </c>
      <c r="CL41" s="404">
        <f t="shared" si="4"/>
        <v>0</v>
      </c>
      <c r="CM41" s="404">
        <f t="shared" si="5"/>
        <v>0</v>
      </c>
      <c r="CN41" s="406">
        <f t="shared" si="6"/>
        <v>0</v>
      </c>
      <c r="CO41" s="407">
        <f t="shared" si="7"/>
        <v>0</v>
      </c>
      <c r="CP41" s="366"/>
      <c r="CQ41" s="367"/>
      <c r="CR41" s="372"/>
      <c r="CS41" s="372"/>
      <c r="CT41" s="373"/>
      <c r="CU41" s="372"/>
      <c r="CV41" s="372"/>
      <c r="CW41" s="372"/>
      <c r="CX41" s="372"/>
      <c r="CY41" s="358"/>
      <c r="CZ41" s="43" t="s">
        <v>403</v>
      </c>
      <c r="DA41" s="43" t="str">
        <f>B151</f>
        <v>Intensive Care Unit</v>
      </c>
      <c r="DB41" s="206"/>
      <c r="DC41" s="226">
        <f t="shared" si="65"/>
        <v>0</v>
      </c>
      <c r="DD41" s="441"/>
      <c r="DE41" s="442"/>
      <c r="DF41" s="320" t="s">
        <v>268</v>
      </c>
      <c r="DG41" s="55" t="s">
        <v>404</v>
      </c>
      <c r="DH41" s="57"/>
      <c r="DI41" s="57"/>
      <c r="DJ41" s="173"/>
      <c r="DK41" s="235"/>
      <c r="DL41" s="106"/>
      <c r="DM41" s="95"/>
      <c r="DN41" s="51" t="s">
        <v>405</v>
      </c>
      <c r="DO41" s="61"/>
      <c r="DP41" s="88"/>
      <c r="DQ41" s="62"/>
      <c r="DR41" s="88"/>
      <c r="DS41" s="62"/>
      <c r="DT41" s="88"/>
      <c r="DU41" s="62"/>
      <c r="DV41" s="88"/>
      <c r="DW41" s="52"/>
      <c r="DX41" s="201"/>
      <c r="DY41" s="186"/>
      <c r="DZ41" s="261"/>
      <c r="EA41" s="52"/>
      <c r="EB41" s="52" t="s">
        <v>406</v>
      </c>
      <c r="EC41" s="105">
        <f>IF(E316=0,0,E316)</f>
        <v>0</v>
      </c>
      <c r="ED41" s="105">
        <f>IF(F316=0,0,F316)</f>
        <v>0</v>
      </c>
      <c r="EE41" s="97">
        <f>IF(G316=0,0,G316)</f>
        <v>0</v>
      </c>
      <c r="EF41" s="310">
        <f>IF(H316=0,0,H316)</f>
        <v>0</v>
      </c>
      <c r="EG41" s="397" t="s">
        <v>402</v>
      </c>
      <c r="EH41" s="43" t="str">
        <f t="shared" si="64"/>
        <v>Other</v>
      </c>
      <c r="EI41" s="404">
        <f t="shared" si="17"/>
        <v>0</v>
      </c>
      <c r="EJ41" s="404">
        <f t="shared" si="18"/>
        <v>0</v>
      </c>
      <c r="EK41" s="405">
        <f t="shared" si="13"/>
        <v>0</v>
      </c>
      <c r="EL41" s="404">
        <f t="shared" si="19"/>
        <v>0</v>
      </c>
      <c r="EM41" s="404">
        <f t="shared" si="20"/>
        <v>0</v>
      </c>
      <c r="EN41" s="406">
        <f t="shared" si="21"/>
        <v>0</v>
      </c>
      <c r="EO41" s="414">
        <f t="shared" si="22"/>
        <v>0</v>
      </c>
      <c r="EP41" s="366"/>
      <c r="EQ41" s="367"/>
      <c r="ER41" s="372"/>
      <c r="ES41" s="372"/>
      <c r="ET41" s="373"/>
      <c r="EU41" s="372"/>
      <c r="EV41" s="372"/>
      <c r="EW41" s="372"/>
      <c r="EX41" s="372"/>
      <c r="EY41" s="387" t="str">
        <f t="shared" si="66"/>
        <v/>
      </c>
      <c r="EZ41" s="52"/>
      <c r="FA41" s="52"/>
      <c r="FB41" s="52"/>
      <c r="FC41" s="52"/>
      <c r="FD41" s="52"/>
      <c r="FE41" s="52"/>
    </row>
    <row r="42" spans="29:161" ht="11.1" customHeight="1"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389" t="s">
        <v>208</v>
      </c>
      <c r="AX42" s="31" t="str">
        <f>E149</f>
        <v>Rehab</v>
      </c>
      <c r="AY42" s="116"/>
      <c r="AZ42" s="116"/>
      <c r="BA42" s="109">
        <f t="shared" si="73"/>
        <v>0</v>
      </c>
      <c r="BB42" s="109">
        <f t="shared" si="73"/>
        <v>0</v>
      </c>
      <c r="BC42" s="116"/>
      <c r="BD42" s="109">
        <f>IF(BB42=0,0,IF(I174=0,0,I174))</f>
        <v>0</v>
      </c>
      <c r="BE42" s="109">
        <f>IF(BB42=0,0,IF(I175=0,0,I175))</f>
        <v>0</v>
      </c>
      <c r="BF42" s="114">
        <f>IF(ISERR(BB42/BE42),0,BB42/BE42)</f>
        <v>0</v>
      </c>
      <c r="BG42" s="389" t="s">
        <v>390</v>
      </c>
      <c r="BH42" s="31" t="str">
        <f t="shared" si="67"/>
        <v>Other</v>
      </c>
      <c r="BI42" s="109">
        <f t="shared" si="34"/>
        <v>0</v>
      </c>
      <c r="BJ42" s="109">
        <f t="shared" si="35"/>
        <v>0</v>
      </c>
      <c r="BK42" s="110">
        <f t="shared" si="29"/>
        <v>0</v>
      </c>
      <c r="BL42" s="109">
        <f t="shared" si="30"/>
        <v>0</v>
      </c>
      <c r="BM42" s="109">
        <f t="shared" si="31"/>
        <v>0</v>
      </c>
      <c r="BN42" s="127">
        <f t="shared" si="32"/>
        <v>0</v>
      </c>
      <c r="BO42" s="449">
        <f t="shared" si="33"/>
        <v>0</v>
      </c>
      <c r="BP42" s="391" t="s">
        <v>289</v>
      </c>
      <c r="BQ42" s="42" t="str">
        <f t="shared" si="74"/>
        <v>Other</v>
      </c>
      <c r="BR42" s="449">
        <f t="shared" si="68"/>
        <v>0</v>
      </c>
      <c r="BS42" s="449">
        <f t="shared" si="69"/>
        <v>0</v>
      </c>
      <c r="BT42" s="145">
        <f t="shared" si="70"/>
        <v>0</v>
      </c>
      <c r="BU42" s="291">
        <f t="shared" si="71"/>
        <v>0</v>
      </c>
      <c r="BV42" s="305">
        <f t="shared" si="72"/>
        <v>0</v>
      </c>
      <c r="CF42" s="173"/>
      <c r="CG42" s="397" t="s">
        <v>407</v>
      </c>
      <c r="CH42" s="112" t="str">
        <f t="shared" si="63"/>
        <v>Other</v>
      </c>
      <c r="CI42" s="404">
        <f t="shared" si="1"/>
        <v>0</v>
      </c>
      <c r="CJ42" s="404">
        <f t="shared" si="2"/>
        <v>0</v>
      </c>
      <c r="CK42" s="405">
        <f t="shared" si="3"/>
        <v>0</v>
      </c>
      <c r="CL42" s="404">
        <f t="shared" si="4"/>
        <v>0</v>
      </c>
      <c r="CM42" s="404">
        <f t="shared" si="5"/>
        <v>0</v>
      </c>
      <c r="CN42" s="406">
        <f t="shared" si="6"/>
        <v>0</v>
      </c>
      <c r="CO42" s="407">
        <f t="shared" si="7"/>
        <v>0</v>
      </c>
      <c r="CP42" s="366"/>
      <c r="CQ42" s="367"/>
      <c r="CR42" s="372"/>
      <c r="CS42" s="372"/>
      <c r="CT42" s="373"/>
      <c r="CU42" s="372"/>
      <c r="CV42" s="372"/>
      <c r="CW42" s="372"/>
      <c r="CX42" s="372"/>
      <c r="CY42" s="358"/>
      <c r="CZ42" s="43" t="s">
        <v>408</v>
      </c>
      <c r="DA42" s="43" t="str">
        <f>B152</f>
        <v>Coronary Care Unit</v>
      </c>
      <c r="DB42" s="206"/>
      <c r="DC42" s="226">
        <f t="shared" si="65"/>
        <v>0</v>
      </c>
      <c r="DD42" s="441"/>
      <c r="DE42" s="442"/>
      <c r="DF42" s="245"/>
      <c r="DG42" s="51" t="s">
        <v>409</v>
      </c>
      <c r="DH42" s="52"/>
      <c r="DI42" s="52"/>
      <c r="DJ42" s="183"/>
      <c r="DK42" s="429">
        <f>IF(DK40=0,0,IF(DK36+DK38-DK26&lt;DK36,DK26+DK40,E279))</f>
        <v>0</v>
      </c>
      <c r="DL42" s="428">
        <f>IF(DL40=0,0,IF(DL36+DL38-DL26&lt;DL36,DL26+DL40,F279))</f>
        <v>0</v>
      </c>
      <c r="DZ42" s="261"/>
      <c r="EA42" s="57" t="s">
        <v>382</v>
      </c>
      <c r="EB42" s="57" t="s">
        <v>410</v>
      </c>
      <c r="EC42" s="106"/>
      <c r="ED42" s="106"/>
      <c r="EE42" s="92"/>
      <c r="EF42" s="363"/>
      <c r="EG42" s="397" t="s">
        <v>407</v>
      </c>
      <c r="EH42" s="43" t="str">
        <f t="shared" si="64"/>
        <v>Other</v>
      </c>
      <c r="EI42" s="404">
        <f t="shared" si="17"/>
        <v>0</v>
      </c>
      <c r="EJ42" s="404">
        <f t="shared" si="18"/>
        <v>0</v>
      </c>
      <c r="EK42" s="405">
        <f t="shared" si="13"/>
        <v>0</v>
      </c>
      <c r="EL42" s="404">
        <f t="shared" si="19"/>
        <v>0</v>
      </c>
      <c r="EM42" s="404">
        <f t="shared" si="20"/>
        <v>0</v>
      </c>
      <c r="EN42" s="406">
        <f t="shared" si="21"/>
        <v>0</v>
      </c>
      <c r="EO42" s="414">
        <f t="shared" si="22"/>
        <v>0</v>
      </c>
      <c r="EP42" s="366"/>
      <c r="EQ42" s="367"/>
      <c r="ER42" s="372"/>
      <c r="ES42" s="372"/>
      <c r="ET42" s="373"/>
      <c r="EU42" s="372"/>
      <c r="EV42" s="372"/>
      <c r="EW42" s="372"/>
      <c r="EX42" s="372"/>
      <c r="EY42" s="387" t="str">
        <f t="shared" si="66"/>
        <v/>
      </c>
      <c r="EZ42" s="52"/>
      <c r="FA42" s="52"/>
      <c r="FB42" s="52"/>
      <c r="FC42" s="52"/>
      <c r="FD42" s="52"/>
      <c r="FE42" s="52"/>
    </row>
    <row r="43" spans="29:161" ht="11.1" customHeight="1">
      <c r="AW43" s="389" t="s">
        <v>225</v>
      </c>
      <c r="AX43" s="31" t="str">
        <f>E150</f>
        <v>Other (Sub)</v>
      </c>
      <c r="AY43" s="116"/>
      <c r="AZ43" s="116"/>
      <c r="BA43" s="109">
        <f t="shared" si="73"/>
        <v>0</v>
      </c>
      <c r="BB43" s="109">
        <f t="shared" si="73"/>
        <v>0</v>
      </c>
      <c r="BC43" s="116"/>
      <c r="BD43" s="109">
        <f>IF(BB43=0,0,IF(I174=0,0,I174))</f>
        <v>0</v>
      </c>
      <c r="BE43" s="109">
        <f>IF(BB43=0,0,IF(I175=0,0,I175))</f>
        <v>0</v>
      </c>
      <c r="BF43" s="114">
        <f>IF(ISERR(BB43/BE43),0,BB43/BE43)</f>
        <v>0</v>
      </c>
      <c r="BG43" s="389" t="s">
        <v>396</v>
      </c>
      <c r="BH43" s="31" t="str">
        <f t="shared" si="67"/>
        <v>Other</v>
      </c>
      <c r="BI43" s="109">
        <f t="shared" si="34"/>
        <v>0</v>
      </c>
      <c r="BJ43" s="109">
        <f t="shared" si="35"/>
        <v>0</v>
      </c>
      <c r="BK43" s="110">
        <f t="shared" si="29"/>
        <v>0</v>
      </c>
      <c r="BL43" s="109">
        <f t="shared" si="30"/>
        <v>0</v>
      </c>
      <c r="BM43" s="109">
        <f t="shared" si="31"/>
        <v>0</v>
      </c>
      <c r="BN43" s="127">
        <f t="shared" si="32"/>
        <v>0</v>
      </c>
      <c r="BO43" s="449">
        <f t="shared" si="33"/>
        <v>0</v>
      </c>
      <c r="BP43" s="391" t="s">
        <v>294</v>
      </c>
      <c r="BQ43" s="42" t="str">
        <f t="shared" si="74"/>
        <v>Other</v>
      </c>
      <c r="BR43" s="449">
        <f t="shared" si="68"/>
        <v>0</v>
      </c>
      <c r="BS43" s="449">
        <f t="shared" si="69"/>
        <v>0</v>
      </c>
      <c r="BT43" s="145">
        <f t="shared" si="70"/>
        <v>0</v>
      </c>
      <c r="BU43" s="291">
        <f t="shared" si="71"/>
        <v>0</v>
      </c>
      <c r="BV43" s="305">
        <f t="shared" si="72"/>
        <v>0</v>
      </c>
      <c r="CF43" s="173"/>
      <c r="CG43" s="397" t="s">
        <v>411</v>
      </c>
      <c r="CH43" s="112" t="str">
        <f t="shared" si="63"/>
        <v>Other</v>
      </c>
      <c r="CI43" s="404">
        <f t="shared" si="1"/>
        <v>0</v>
      </c>
      <c r="CJ43" s="404">
        <f t="shared" si="2"/>
        <v>0</v>
      </c>
      <c r="CK43" s="405">
        <f t="shared" si="3"/>
        <v>0</v>
      </c>
      <c r="CL43" s="404">
        <f t="shared" si="4"/>
        <v>0</v>
      </c>
      <c r="CM43" s="404">
        <f t="shared" si="5"/>
        <v>0</v>
      </c>
      <c r="CN43" s="406">
        <f t="shared" si="6"/>
        <v>0</v>
      </c>
      <c r="CO43" s="407">
        <f t="shared" si="7"/>
        <v>0</v>
      </c>
      <c r="CP43" s="366"/>
      <c r="CQ43" s="367"/>
      <c r="CR43" s="372"/>
      <c r="CS43" s="372"/>
      <c r="CT43" s="373"/>
      <c r="CU43" s="372"/>
      <c r="CV43" s="372"/>
      <c r="CW43" s="372"/>
      <c r="CX43" s="372"/>
      <c r="CY43" s="358"/>
      <c r="CZ43" s="43" t="s">
        <v>412</v>
      </c>
      <c r="DA43" s="43" t="str">
        <f t="shared" ref="DA43:DA50" si="75">E153</f>
        <v>Other</v>
      </c>
      <c r="DB43" s="206"/>
      <c r="DC43" s="226">
        <f t="shared" si="65"/>
        <v>0</v>
      </c>
      <c r="DD43" s="441"/>
      <c r="DE43" s="442"/>
      <c r="DJ43" s="12"/>
      <c r="DK43" s="12"/>
      <c r="DL43" s="12"/>
      <c r="DM43" s="49" t="s">
        <v>413</v>
      </c>
      <c r="DO43" s="49" t="s">
        <v>414</v>
      </c>
      <c r="DZ43" s="261"/>
      <c r="EA43" s="52"/>
      <c r="EB43" s="52" t="s">
        <v>415</v>
      </c>
      <c r="EC43" s="105">
        <f>IF(E319=0,0,E319)</f>
        <v>0</v>
      </c>
      <c r="ED43" s="105">
        <f>IF(F319=0,0,F319)</f>
        <v>0</v>
      </c>
      <c r="EE43" s="97">
        <f>IF(G319=0,0,G319)</f>
        <v>0</v>
      </c>
      <c r="EF43" s="310">
        <f>IF(H319=0,0,H319)</f>
        <v>0</v>
      </c>
      <c r="EG43" s="397" t="s">
        <v>411</v>
      </c>
      <c r="EH43" s="43" t="str">
        <f t="shared" si="64"/>
        <v>Other</v>
      </c>
      <c r="EI43" s="404">
        <f t="shared" si="17"/>
        <v>0</v>
      </c>
      <c r="EJ43" s="404">
        <f t="shared" si="18"/>
        <v>0</v>
      </c>
      <c r="EK43" s="405">
        <f t="shared" si="13"/>
        <v>0</v>
      </c>
      <c r="EL43" s="404">
        <f t="shared" si="19"/>
        <v>0</v>
      </c>
      <c r="EM43" s="404">
        <f t="shared" si="20"/>
        <v>0</v>
      </c>
      <c r="EN43" s="406">
        <f t="shared" si="21"/>
        <v>0</v>
      </c>
      <c r="EO43" s="414">
        <f t="shared" si="22"/>
        <v>0</v>
      </c>
      <c r="EP43" s="366"/>
      <c r="EQ43" s="367"/>
      <c r="ER43" s="372"/>
      <c r="ES43" s="372"/>
      <c r="ET43" s="373"/>
      <c r="EU43" s="372"/>
      <c r="EV43" s="372"/>
      <c r="EW43" s="372"/>
      <c r="EX43" s="372"/>
      <c r="EY43" s="387" t="str">
        <f t="shared" si="66"/>
        <v/>
      </c>
      <c r="EZ43" s="52"/>
      <c r="FA43" s="52"/>
      <c r="FB43" s="52"/>
      <c r="FC43" s="52"/>
      <c r="FD43" s="52"/>
      <c r="FE43" s="52"/>
    </row>
    <row r="44" spans="29:161" ht="11.1" customHeight="1">
      <c r="AC44" s="50" t="s">
        <v>416</v>
      </c>
      <c r="AD44" s="50" t="s">
        <v>417</v>
      </c>
      <c r="AW44" s="389" t="s">
        <v>230</v>
      </c>
      <c r="AX44" s="31" t="str">
        <f>B151</f>
        <v>Intensive Care Unit</v>
      </c>
      <c r="AY44" s="116"/>
      <c r="AZ44" s="116"/>
      <c r="BA44" s="124"/>
      <c r="BB44" s="109">
        <f t="shared" ref="BB44:BB53" si="76">IF(K151=0,0,K151)</f>
        <v>0</v>
      </c>
      <c r="BC44" s="116"/>
      <c r="BD44" s="116"/>
      <c r="BE44" s="116"/>
      <c r="BF44" s="116"/>
      <c r="BG44" s="389" t="s">
        <v>402</v>
      </c>
      <c r="BH44" s="31" t="str">
        <f t="shared" si="67"/>
        <v>Other</v>
      </c>
      <c r="BI44" s="109">
        <f t="shared" si="34"/>
        <v>0</v>
      </c>
      <c r="BJ44" s="109">
        <f t="shared" si="35"/>
        <v>0</v>
      </c>
      <c r="BK44" s="110">
        <f t="shared" si="29"/>
        <v>0</v>
      </c>
      <c r="BL44" s="109">
        <f t="shared" si="30"/>
        <v>0</v>
      </c>
      <c r="BM44" s="109">
        <f t="shared" si="31"/>
        <v>0</v>
      </c>
      <c r="BN44" s="127">
        <f t="shared" si="32"/>
        <v>0</v>
      </c>
      <c r="BO44" s="449">
        <f t="shared" si="33"/>
        <v>0</v>
      </c>
      <c r="BP44" s="391" t="s">
        <v>301</v>
      </c>
      <c r="BQ44" s="42" t="str">
        <f t="shared" si="74"/>
        <v>Other</v>
      </c>
      <c r="BR44" s="449">
        <f t="shared" si="68"/>
        <v>0</v>
      </c>
      <c r="BS44" s="449">
        <f t="shared" si="69"/>
        <v>0</v>
      </c>
      <c r="BT44" s="145">
        <f t="shared" si="70"/>
        <v>0</v>
      </c>
      <c r="BU44" s="291">
        <f t="shared" si="71"/>
        <v>0</v>
      </c>
      <c r="BV44" s="305">
        <f t="shared" si="72"/>
        <v>0</v>
      </c>
      <c r="BW44" s="242"/>
      <c r="BX44" s="58"/>
      <c r="BY44" s="65"/>
      <c r="BZ44" s="65"/>
      <c r="CA44" s="81" t="s">
        <v>45</v>
      </c>
      <c r="CB44" s="65"/>
      <c r="CC44" s="267"/>
      <c r="CD44" s="268"/>
      <c r="CE44" s="275"/>
      <c r="CF44" s="276"/>
      <c r="CG44" s="397" t="s">
        <v>418</v>
      </c>
      <c r="CH44" s="112" t="str">
        <f t="shared" si="63"/>
        <v>Other</v>
      </c>
      <c r="CI44" s="404">
        <f t="shared" si="1"/>
        <v>0</v>
      </c>
      <c r="CJ44" s="404">
        <f t="shared" si="2"/>
        <v>0</v>
      </c>
      <c r="CK44" s="405">
        <f t="shared" si="3"/>
        <v>0</v>
      </c>
      <c r="CL44" s="404">
        <f t="shared" si="4"/>
        <v>0</v>
      </c>
      <c r="CM44" s="404">
        <f t="shared" si="5"/>
        <v>0</v>
      </c>
      <c r="CN44" s="406">
        <f t="shared" si="6"/>
        <v>0</v>
      </c>
      <c r="CO44" s="407">
        <f t="shared" si="7"/>
        <v>0</v>
      </c>
      <c r="CP44" s="366"/>
      <c r="CQ44" s="367"/>
      <c r="CR44" s="372"/>
      <c r="CS44" s="372"/>
      <c r="CT44" s="373"/>
      <c r="CU44" s="372"/>
      <c r="CV44" s="372"/>
      <c r="CW44" s="372"/>
      <c r="CX44" s="372"/>
      <c r="CY44" s="358"/>
      <c r="CZ44" s="43" t="s">
        <v>419</v>
      </c>
      <c r="DA44" s="43" t="str">
        <f t="shared" si="75"/>
        <v>Other</v>
      </c>
      <c r="DB44" s="206"/>
      <c r="DC44" s="226">
        <f t="shared" si="65"/>
        <v>0</v>
      </c>
      <c r="DD44" s="441"/>
      <c r="DE44" s="442"/>
      <c r="DF44" t="s">
        <v>420</v>
      </c>
      <c r="DJ44" s="402">
        <f>IF(DK42=0,0,IF(DK36+DK38-DK26&lt;DK36,0,"Inpatient Settlement Limited To Aggregate State Payments"))</f>
        <v>0</v>
      </c>
      <c r="DK44" s="12"/>
      <c r="DZ44" s="261"/>
      <c r="EA44" s="57" t="s">
        <v>383</v>
      </c>
      <c r="EB44" s="57" t="s">
        <v>421</v>
      </c>
      <c r="EC44" s="106"/>
      <c r="ED44" s="106"/>
      <c r="EE44" s="92"/>
      <c r="EF44" s="363"/>
      <c r="EG44" s="397" t="s">
        <v>418</v>
      </c>
      <c r="EH44" s="43" t="str">
        <f t="shared" si="64"/>
        <v>Other</v>
      </c>
      <c r="EI44" s="404">
        <f t="shared" si="17"/>
        <v>0</v>
      </c>
      <c r="EJ44" s="404">
        <f t="shared" si="18"/>
        <v>0</v>
      </c>
      <c r="EK44" s="405">
        <f t="shared" si="13"/>
        <v>0</v>
      </c>
      <c r="EL44" s="404">
        <f t="shared" si="19"/>
        <v>0</v>
      </c>
      <c r="EM44" s="404">
        <f t="shared" si="20"/>
        <v>0</v>
      </c>
      <c r="EN44" s="406">
        <f t="shared" si="21"/>
        <v>0</v>
      </c>
      <c r="EO44" s="414">
        <f t="shared" si="22"/>
        <v>0</v>
      </c>
      <c r="EP44" s="366"/>
      <c r="EQ44" s="367"/>
      <c r="ER44" s="372"/>
      <c r="ES44" s="372"/>
      <c r="ET44" s="373"/>
      <c r="EU44" s="372"/>
      <c r="EV44" s="372"/>
      <c r="EW44" s="372"/>
      <c r="EX44" s="372"/>
      <c r="EY44" s="387" t="str">
        <f t="shared" si="66"/>
        <v/>
      </c>
      <c r="EZ44" s="52"/>
      <c r="FA44" s="52"/>
      <c r="FB44" s="52"/>
      <c r="FC44" s="52"/>
      <c r="FD44" s="52"/>
      <c r="FE44" s="52"/>
    </row>
    <row r="45" spans="29:161" ht="11.1" customHeight="1">
      <c r="AC45" s="50"/>
      <c r="AD45" s="50" t="s">
        <v>422</v>
      </c>
      <c r="AW45" s="389" t="s">
        <v>240</v>
      </c>
      <c r="AX45" s="31" t="str">
        <f>B152</f>
        <v>Coronary Care Unit</v>
      </c>
      <c r="AY45" s="116"/>
      <c r="AZ45" s="116"/>
      <c r="BA45" s="124"/>
      <c r="BB45" s="109">
        <f t="shared" si="76"/>
        <v>0</v>
      </c>
      <c r="BC45" s="116"/>
      <c r="BD45" s="116"/>
      <c r="BE45" s="116"/>
      <c r="BF45" s="116"/>
      <c r="BG45" s="389" t="s">
        <v>407</v>
      </c>
      <c r="BH45" s="31" t="str">
        <f t="shared" si="67"/>
        <v>Other</v>
      </c>
      <c r="BI45" s="109">
        <f t="shared" si="34"/>
        <v>0</v>
      </c>
      <c r="BJ45" s="109">
        <f t="shared" si="35"/>
        <v>0</v>
      </c>
      <c r="BK45" s="110">
        <f t="shared" si="29"/>
        <v>0</v>
      </c>
      <c r="BL45" s="109">
        <f t="shared" si="30"/>
        <v>0</v>
      </c>
      <c r="BM45" s="109">
        <f t="shared" si="31"/>
        <v>0</v>
      </c>
      <c r="BN45" s="127">
        <f t="shared" si="32"/>
        <v>0</v>
      </c>
      <c r="BO45" s="449">
        <f t="shared" si="33"/>
        <v>0</v>
      </c>
      <c r="BP45" s="391" t="s">
        <v>307</v>
      </c>
      <c r="BQ45" s="42" t="str">
        <f t="shared" si="74"/>
        <v>Other</v>
      </c>
      <c r="BR45" s="449">
        <f t="shared" si="68"/>
        <v>0</v>
      </c>
      <c r="BS45" s="449">
        <f t="shared" si="69"/>
        <v>0</v>
      </c>
      <c r="BT45" s="145">
        <f t="shared" si="70"/>
        <v>0</v>
      </c>
      <c r="BU45" s="291">
        <f t="shared" si="71"/>
        <v>0</v>
      </c>
      <c r="BV45" s="305">
        <f t="shared" si="72"/>
        <v>0</v>
      </c>
      <c r="BW45" s="261"/>
      <c r="BX45" s="84"/>
      <c r="BY45" s="68"/>
      <c r="BZ45" s="68"/>
      <c r="CA45" s="80" t="s">
        <v>423</v>
      </c>
      <c r="CB45" s="68"/>
      <c r="CC45" s="269"/>
      <c r="CD45" s="270"/>
      <c r="CE45" s="272"/>
      <c r="CF45" s="283"/>
      <c r="CG45" s="397" t="s">
        <v>424</v>
      </c>
      <c r="CH45" s="112" t="str">
        <f t="shared" si="63"/>
        <v>Other</v>
      </c>
      <c r="CI45" s="404">
        <f t="shared" si="1"/>
        <v>0</v>
      </c>
      <c r="CJ45" s="404">
        <f t="shared" si="2"/>
        <v>0</v>
      </c>
      <c r="CK45" s="405">
        <f t="shared" si="3"/>
        <v>0</v>
      </c>
      <c r="CL45" s="404">
        <f t="shared" si="4"/>
        <v>0</v>
      </c>
      <c r="CM45" s="404">
        <f t="shared" si="5"/>
        <v>0</v>
      </c>
      <c r="CN45" s="406">
        <f t="shared" si="6"/>
        <v>0</v>
      </c>
      <c r="CO45" s="407">
        <f t="shared" si="7"/>
        <v>0</v>
      </c>
      <c r="CP45" s="366"/>
      <c r="CQ45" s="367"/>
      <c r="CR45" s="372"/>
      <c r="CS45" s="372"/>
      <c r="CT45" s="373"/>
      <c r="CU45" s="372"/>
      <c r="CV45" s="372"/>
      <c r="CW45" s="372"/>
      <c r="CX45" s="372"/>
      <c r="CY45" s="358"/>
      <c r="CZ45" s="43" t="s">
        <v>425</v>
      </c>
      <c r="DA45" s="43" t="str">
        <f t="shared" si="75"/>
        <v>Other</v>
      </c>
      <c r="DB45" s="206"/>
      <c r="DC45" s="226">
        <f t="shared" si="65"/>
        <v>0</v>
      </c>
      <c r="DD45" s="441"/>
      <c r="DE45" s="442"/>
      <c r="DJ45" s="402">
        <f>IF(DL42=0,0,IF(DL36+DL38-DL26&lt;DL36,0,"Outpatient Settlement Limited To Aggregate State Payments"))</f>
        <v>0</v>
      </c>
      <c r="DM45" s="54"/>
      <c r="DN45" s="202"/>
      <c r="DO45" s="241"/>
      <c r="DP45" s="241"/>
      <c r="DQ45" s="241"/>
      <c r="DR45" s="241"/>
      <c r="DS45" s="219"/>
      <c r="DT45" s="213"/>
      <c r="DU45" s="130" t="s">
        <v>45</v>
      </c>
      <c r="DV45" s="267"/>
      <c r="DW45" s="268"/>
      <c r="DX45" s="275"/>
      <c r="DY45" s="276"/>
      <c r="DZ45" s="262"/>
      <c r="EA45" s="52"/>
      <c r="EB45" s="52" t="s">
        <v>426</v>
      </c>
      <c r="EC45" s="105">
        <f>IF(ISERR(EC41-EC43=0),0,EC41-EC43)</f>
        <v>0</v>
      </c>
      <c r="ED45" s="105">
        <f>IF(ISERR(ED41-ED43=0),0,ED41-ED43)</f>
        <v>0</v>
      </c>
      <c r="EE45" s="97">
        <f>IF(ISERR(EE41-EE43=0),0,EE41-EE43)</f>
        <v>0</v>
      </c>
      <c r="EF45" s="310">
        <f>IF(ISERR(EF41-EF43=0),0,EF41-EF43)</f>
        <v>0</v>
      </c>
      <c r="EG45" s="397" t="s">
        <v>424</v>
      </c>
      <c r="EH45" s="43" t="str">
        <f t="shared" si="64"/>
        <v>Other</v>
      </c>
      <c r="EI45" s="404">
        <f t="shared" si="17"/>
        <v>0</v>
      </c>
      <c r="EJ45" s="404">
        <f t="shared" si="18"/>
        <v>0</v>
      </c>
      <c r="EK45" s="405">
        <f t="shared" si="13"/>
        <v>0</v>
      </c>
      <c r="EL45" s="404">
        <f t="shared" si="19"/>
        <v>0</v>
      </c>
      <c r="EM45" s="404">
        <f t="shared" si="20"/>
        <v>0</v>
      </c>
      <c r="EN45" s="406">
        <f t="shared" si="21"/>
        <v>0</v>
      </c>
      <c r="EO45" s="414">
        <f t="shared" si="22"/>
        <v>0</v>
      </c>
      <c r="EP45" s="366"/>
      <c r="EQ45" s="367"/>
      <c r="ER45" s="372"/>
      <c r="ES45" s="372"/>
      <c r="ET45" s="373"/>
      <c r="EU45" s="372"/>
      <c r="EV45" s="372"/>
      <c r="EW45" s="372"/>
      <c r="EX45" s="372"/>
      <c r="EY45" s="387" t="str">
        <f t="shared" si="66"/>
        <v/>
      </c>
      <c r="EZ45" s="52"/>
      <c r="FA45" s="52"/>
      <c r="FB45" s="52"/>
      <c r="FC45" s="52"/>
      <c r="FD45" s="52"/>
      <c r="FE45" s="52"/>
    </row>
    <row r="46" spans="29:161" ht="11.1" customHeight="1">
      <c r="AW46" s="389" t="s">
        <v>251</v>
      </c>
      <c r="AX46" s="31" t="str">
        <f t="shared" ref="AX46:AX53" si="77">E153</f>
        <v>Other</v>
      </c>
      <c r="AY46" s="116"/>
      <c r="AZ46" s="116"/>
      <c r="BA46" s="124"/>
      <c r="BB46" s="109">
        <f t="shared" si="76"/>
        <v>0</v>
      </c>
      <c r="BC46" s="116"/>
      <c r="BD46" s="116"/>
      <c r="BE46" s="116"/>
      <c r="BF46" s="116"/>
      <c r="BG46" s="389" t="s">
        <v>411</v>
      </c>
      <c r="BH46" s="31" t="str">
        <f t="shared" si="67"/>
        <v>Other</v>
      </c>
      <c r="BI46" s="109">
        <f t="shared" si="34"/>
        <v>0</v>
      </c>
      <c r="BJ46" s="109">
        <f t="shared" si="35"/>
        <v>0</v>
      </c>
      <c r="BK46" s="110">
        <f t="shared" si="29"/>
        <v>0</v>
      </c>
      <c r="BL46" s="109">
        <f t="shared" si="30"/>
        <v>0</v>
      </c>
      <c r="BM46" s="109">
        <f t="shared" si="31"/>
        <v>0</v>
      </c>
      <c r="BN46" s="127">
        <f t="shared" si="32"/>
        <v>0</v>
      </c>
      <c r="BO46" s="449">
        <f t="shared" si="33"/>
        <v>0</v>
      </c>
      <c r="BP46" s="391" t="s">
        <v>315</v>
      </c>
      <c r="BQ46" s="42" t="str">
        <f t="shared" si="74"/>
        <v>Other</v>
      </c>
      <c r="BR46" s="449">
        <f t="shared" si="68"/>
        <v>0</v>
      </c>
      <c r="BS46" s="449">
        <f t="shared" si="69"/>
        <v>0</v>
      </c>
      <c r="BT46" s="145">
        <f t="shared" si="70"/>
        <v>0</v>
      </c>
      <c r="BU46" s="291">
        <f t="shared" si="71"/>
        <v>0</v>
      </c>
      <c r="BV46" s="305">
        <f t="shared" si="72"/>
        <v>0</v>
      </c>
      <c r="BW46" s="261"/>
      <c r="BX46" s="84"/>
      <c r="BY46" s="80" t="s">
        <v>46</v>
      </c>
      <c r="BZ46" s="80" t="s">
        <v>66</v>
      </c>
      <c r="CA46" s="80" t="s">
        <v>49</v>
      </c>
      <c r="CB46" s="68"/>
      <c r="CC46" s="269"/>
      <c r="CD46" s="270"/>
      <c r="CE46" s="272"/>
      <c r="CF46" s="283"/>
      <c r="CG46" s="397" t="s">
        <v>427</v>
      </c>
      <c r="CH46" s="112" t="str">
        <f t="shared" ref="CH46:CH56" si="78">E222</f>
        <v>Other</v>
      </c>
      <c r="CI46" s="404">
        <f t="shared" ref="CI46:CI56" si="79">IF(J222=0,0,J222)</f>
        <v>0</v>
      </c>
      <c r="CJ46" s="404">
        <f t="shared" ref="CJ46:CJ56" si="80">IF(CI46=0,0,G222)</f>
        <v>0</v>
      </c>
      <c r="CK46" s="405">
        <f t="shared" ref="CK46:CK56" si="81">IF(CI46=0,0,ROUND(CI46/CJ46,6))</f>
        <v>0</v>
      </c>
      <c r="CL46" s="404">
        <f t="shared" ref="CL46:CL56" si="82">IF(CI46=0,0,IF(L222=0,0,L222))</f>
        <v>0</v>
      </c>
      <c r="CM46" s="404">
        <f t="shared" ref="CM46:CM56" si="83">IF(CI46=0,0,IF(M222=0,0,M222))</f>
        <v>0</v>
      </c>
      <c r="CN46" s="406">
        <f t="shared" ref="CN46:CN56" si="84">IF(ISERR(ROUND(CK46*CL46,0)=0),0,ROUND(CK46*CL46,0))</f>
        <v>0</v>
      </c>
      <c r="CO46" s="407">
        <f t="shared" ref="CO46:CO56" si="85">IF(ISERR(ROUND(CK46*CM46,0)=0),0,ROUND(CK46*CM46,0))</f>
        <v>0</v>
      </c>
      <c r="CP46" s="366"/>
      <c r="CQ46" s="367"/>
      <c r="CR46" s="372"/>
      <c r="CS46" s="372"/>
      <c r="CT46" s="373"/>
      <c r="CU46" s="372"/>
      <c r="CV46" s="372"/>
      <c r="CW46" s="372"/>
      <c r="CX46" s="372"/>
      <c r="CY46" s="358"/>
      <c r="CZ46" s="43" t="s">
        <v>428</v>
      </c>
      <c r="DA46" s="43" t="str">
        <f t="shared" si="75"/>
        <v>Other</v>
      </c>
      <c r="DB46" s="206"/>
      <c r="DC46" s="226">
        <f t="shared" si="65"/>
        <v>0</v>
      </c>
      <c r="DD46" s="441"/>
      <c r="DE46" s="442"/>
      <c r="DF46" t="s">
        <v>391</v>
      </c>
      <c r="DJ46" s="403"/>
      <c r="DM46" s="87"/>
      <c r="DN46" s="246"/>
      <c r="DO46" s="174"/>
      <c r="DP46" s="174"/>
      <c r="DQ46" s="174"/>
      <c r="DR46" s="174"/>
      <c r="DS46" s="173"/>
      <c r="DT46" s="179"/>
      <c r="DU46" s="90" t="s">
        <v>429</v>
      </c>
      <c r="DV46" s="274" t="s">
        <v>38</v>
      </c>
      <c r="DW46" s="146"/>
      <c r="DX46" s="277" t="s">
        <v>39</v>
      </c>
      <c r="DY46" s="338"/>
      <c r="DZ46" s="334" t="s">
        <v>171</v>
      </c>
      <c r="EA46" s="57" t="s">
        <v>430</v>
      </c>
      <c r="EB46" s="57"/>
      <c r="EC46" s="131"/>
      <c r="ED46" s="131"/>
      <c r="EE46" s="135"/>
      <c r="EF46" s="364"/>
      <c r="EG46" s="397" t="s">
        <v>427</v>
      </c>
      <c r="EH46" s="43" t="str">
        <f t="shared" ref="EH46:EH56" si="86">E222</f>
        <v>Other</v>
      </c>
      <c r="EI46" s="404">
        <f t="shared" si="17"/>
        <v>0</v>
      </c>
      <c r="EJ46" s="404">
        <f t="shared" si="18"/>
        <v>0</v>
      </c>
      <c r="EK46" s="405">
        <f t="shared" ref="EK46:EK56" si="87">IF(EI46=0,0,ROUND(EI46/EJ46,6))</f>
        <v>0</v>
      </c>
      <c r="EL46" s="404">
        <f t="shared" si="19"/>
        <v>0</v>
      </c>
      <c r="EM46" s="404">
        <f t="shared" si="20"/>
        <v>0</v>
      </c>
      <c r="EN46" s="406">
        <f t="shared" si="21"/>
        <v>0</v>
      </c>
      <c r="EO46" s="414">
        <f t="shared" si="22"/>
        <v>0</v>
      </c>
      <c r="EP46" s="366"/>
      <c r="EQ46" s="367"/>
      <c r="ER46" s="372"/>
      <c r="ES46" s="372"/>
      <c r="ET46" s="373"/>
      <c r="EU46" s="372"/>
      <c r="EV46" s="372"/>
      <c r="EW46" s="372"/>
      <c r="EX46" s="372"/>
      <c r="EY46" s="387" t="str">
        <f t="shared" si="66"/>
        <v/>
      </c>
      <c r="EZ46" s="52"/>
      <c r="FA46" s="52"/>
      <c r="FB46" s="52"/>
      <c r="FC46" s="52"/>
      <c r="FD46" s="52"/>
      <c r="FE46" s="52"/>
    </row>
    <row r="47" spans="29:161" ht="11.1" customHeight="1">
      <c r="AC47" s="152" t="s">
        <v>431</v>
      </c>
      <c r="AW47" s="389" t="s">
        <v>259</v>
      </c>
      <c r="AX47" s="31" t="str">
        <f t="shared" si="77"/>
        <v>Other</v>
      </c>
      <c r="AY47" s="116"/>
      <c r="AZ47" s="116"/>
      <c r="BA47" s="124"/>
      <c r="BB47" s="109">
        <f t="shared" si="76"/>
        <v>0</v>
      </c>
      <c r="BC47" s="116"/>
      <c r="BD47" s="116"/>
      <c r="BE47" s="116"/>
      <c r="BF47" s="116"/>
      <c r="BG47" s="389" t="s">
        <v>418</v>
      </c>
      <c r="BH47" s="31" t="str">
        <f t="shared" si="67"/>
        <v>Other</v>
      </c>
      <c r="BI47" s="109">
        <f t="shared" si="34"/>
        <v>0</v>
      </c>
      <c r="BJ47" s="109">
        <f t="shared" si="35"/>
        <v>0</v>
      </c>
      <c r="BK47" s="110">
        <f t="shared" si="29"/>
        <v>0</v>
      </c>
      <c r="BL47" s="109">
        <f t="shared" si="30"/>
        <v>0</v>
      </c>
      <c r="BM47" s="109">
        <f t="shared" si="31"/>
        <v>0</v>
      </c>
      <c r="BN47" s="127">
        <f t="shared" si="32"/>
        <v>0</v>
      </c>
      <c r="BO47" s="449">
        <f t="shared" si="33"/>
        <v>0</v>
      </c>
      <c r="BP47" s="391" t="s">
        <v>319</v>
      </c>
      <c r="BQ47" s="42" t="str">
        <f t="shared" si="74"/>
        <v>Other</v>
      </c>
      <c r="BR47" s="449">
        <f t="shared" si="68"/>
        <v>0</v>
      </c>
      <c r="BS47" s="449">
        <f t="shared" si="69"/>
        <v>0</v>
      </c>
      <c r="BT47" s="145">
        <f t="shared" si="70"/>
        <v>0</v>
      </c>
      <c r="BU47" s="291">
        <f t="shared" si="71"/>
        <v>0</v>
      </c>
      <c r="BV47" s="305">
        <f t="shared" si="72"/>
        <v>0</v>
      </c>
      <c r="BW47" s="261"/>
      <c r="BX47" s="90" t="s">
        <v>107</v>
      </c>
      <c r="BY47" s="80" t="s">
        <v>80</v>
      </c>
      <c r="BZ47" s="80" t="s">
        <v>81</v>
      </c>
      <c r="CA47" s="80" t="s">
        <v>134</v>
      </c>
      <c r="CB47" s="68"/>
      <c r="CC47" s="269"/>
      <c r="CD47" s="270"/>
      <c r="CE47" s="272"/>
      <c r="CF47" s="283"/>
      <c r="CG47" s="397" t="s">
        <v>432</v>
      </c>
      <c r="CH47" s="112" t="str">
        <f t="shared" si="78"/>
        <v>Other</v>
      </c>
      <c r="CI47" s="404">
        <f t="shared" si="79"/>
        <v>0</v>
      </c>
      <c r="CJ47" s="404">
        <f t="shared" si="80"/>
        <v>0</v>
      </c>
      <c r="CK47" s="405">
        <f t="shared" si="81"/>
        <v>0</v>
      </c>
      <c r="CL47" s="404">
        <f t="shared" si="82"/>
        <v>0</v>
      </c>
      <c r="CM47" s="404">
        <f t="shared" si="83"/>
        <v>0</v>
      </c>
      <c r="CN47" s="406">
        <f t="shared" si="84"/>
        <v>0</v>
      </c>
      <c r="CO47" s="407">
        <f t="shared" si="85"/>
        <v>0</v>
      </c>
      <c r="CP47" s="367"/>
      <c r="CQ47" s="374"/>
      <c r="CR47" s="367"/>
      <c r="CS47" s="367"/>
      <c r="CT47" s="367"/>
      <c r="CU47" s="367"/>
      <c r="CV47" s="367"/>
      <c r="CW47" s="367"/>
      <c r="CX47" s="367"/>
      <c r="CY47" s="358"/>
      <c r="CZ47" s="43" t="s">
        <v>433</v>
      </c>
      <c r="DA47" s="43" t="str">
        <f t="shared" si="75"/>
        <v>Other</v>
      </c>
      <c r="DB47" s="206"/>
      <c r="DC47" s="226">
        <f t="shared" si="65"/>
        <v>0</v>
      </c>
      <c r="DD47" s="441"/>
      <c r="DE47" s="442"/>
      <c r="DM47" s="189" t="s">
        <v>71</v>
      </c>
      <c r="DN47" s="246"/>
      <c r="DO47" s="174" t="s">
        <v>434</v>
      </c>
      <c r="DP47" s="174"/>
      <c r="DQ47" s="173"/>
      <c r="DR47" s="174"/>
      <c r="DS47" s="173"/>
      <c r="DT47" s="179"/>
      <c r="DU47" s="90" t="s">
        <v>435</v>
      </c>
      <c r="DV47" s="65"/>
      <c r="DW47" s="237" t="s">
        <v>436</v>
      </c>
      <c r="DX47" s="259"/>
      <c r="DY47" s="264" t="s">
        <v>436</v>
      </c>
      <c r="DZ47" s="261"/>
      <c r="EA47" s="52"/>
      <c r="EB47" s="52"/>
      <c r="EC47" s="132"/>
      <c r="ED47" s="132"/>
      <c r="EE47" s="141"/>
      <c r="EF47" s="342"/>
      <c r="EG47" s="397" t="s">
        <v>432</v>
      </c>
      <c r="EH47" s="43" t="str">
        <f t="shared" si="86"/>
        <v>Other</v>
      </c>
      <c r="EI47" s="404">
        <f t="shared" si="17"/>
        <v>0</v>
      </c>
      <c r="EJ47" s="404">
        <f t="shared" si="18"/>
        <v>0</v>
      </c>
      <c r="EK47" s="405">
        <f t="shared" si="87"/>
        <v>0</v>
      </c>
      <c r="EL47" s="404">
        <f t="shared" si="19"/>
        <v>0</v>
      </c>
      <c r="EM47" s="404">
        <f t="shared" si="20"/>
        <v>0</v>
      </c>
      <c r="EN47" s="406">
        <f t="shared" si="21"/>
        <v>0</v>
      </c>
      <c r="EO47" s="414">
        <f t="shared" si="22"/>
        <v>0</v>
      </c>
      <c r="EP47" s="374"/>
      <c r="EQ47" s="374"/>
      <c r="ER47" s="367"/>
      <c r="ES47" s="367"/>
      <c r="ET47" s="367"/>
      <c r="EU47" s="367"/>
      <c r="EV47" s="367"/>
      <c r="EW47" s="367"/>
      <c r="EX47" s="367"/>
      <c r="EY47" s="387" t="str">
        <f t="shared" si="66"/>
        <v/>
      </c>
      <c r="EZ47" s="52"/>
      <c r="FA47" s="52"/>
      <c r="FB47" s="52"/>
      <c r="FC47" s="52"/>
      <c r="FD47" s="52"/>
      <c r="FE47" s="52"/>
    </row>
    <row r="48" spans="29:161" ht="11.1" customHeight="1">
      <c r="AW48" s="389" t="s">
        <v>268</v>
      </c>
      <c r="AX48" s="31" t="str">
        <f t="shared" si="77"/>
        <v>Other</v>
      </c>
      <c r="AY48" s="116"/>
      <c r="AZ48" s="116"/>
      <c r="BA48" s="124"/>
      <c r="BB48" s="109">
        <f t="shared" si="76"/>
        <v>0</v>
      </c>
      <c r="BC48" s="116"/>
      <c r="BD48" s="116"/>
      <c r="BE48" s="116"/>
      <c r="BF48" s="116"/>
      <c r="BG48" s="389" t="s">
        <v>424</v>
      </c>
      <c r="BH48" s="31" t="str">
        <f t="shared" si="67"/>
        <v>Other</v>
      </c>
      <c r="BI48" s="109">
        <f t="shared" si="34"/>
        <v>0</v>
      </c>
      <c r="BJ48" s="109">
        <f t="shared" si="35"/>
        <v>0</v>
      </c>
      <c r="BK48" s="110">
        <f t="shared" si="29"/>
        <v>0</v>
      </c>
      <c r="BL48" s="109">
        <f t="shared" si="30"/>
        <v>0</v>
      </c>
      <c r="BM48" s="109">
        <f t="shared" si="31"/>
        <v>0</v>
      </c>
      <c r="BN48" s="127">
        <f t="shared" si="32"/>
        <v>0</v>
      </c>
      <c r="BO48" s="449">
        <f t="shared" si="33"/>
        <v>0</v>
      </c>
      <c r="BP48" s="391" t="s">
        <v>324</v>
      </c>
      <c r="BQ48" s="42" t="str">
        <f t="shared" si="74"/>
        <v>Other</v>
      </c>
      <c r="BR48" s="449">
        <f t="shared" si="68"/>
        <v>0</v>
      </c>
      <c r="BS48" s="449">
        <f t="shared" si="69"/>
        <v>0</v>
      </c>
      <c r="BT48" s="145">
        <f t="shared" si="70"/>
        <v>0</v>
      </c>
      <c r="BU48" s="291">
        <f t="shared" si="71"/>
        <v>0</v>
      </c>
      <c r="BV48" s="305">
        <f t="shared" si="72"/>
        <v>0</v>
      </c>
      <c r="BW48" s="261"/>
      <c r="BX48" s="90" t="s">
        <v>39</v>
      </c>
      <c r="BY48" s="80" t="s">
        <v>108</v>
      </c>
      <c r="BZ48" s="80" t="s">
        <v>109</v>
      </c>
      <c r="CA48" s="80" t="s">
        <v>159</v>
      </c>
      <c r="CB48" s="80" t="s">
        <v>37</v>
      </c>
      <c r="CC48" s="270" t="s">
        <v>437</v>
      </c>
      <c r="CD48" s="270"/>
      <c r="CE48" s="272" t="s">
        <v>438</v>
      </c>
      <c r="CF48" s="283"/>
      <c r="CG48" s="397" t="s">
        <v>439</v>
      </c>
      <c r="CH48" s="112" t="str">
        <f t="shared" si="78"/>
        <v>Other</v>
      </c>
      <c r="CI48" s="404">
        <f t="shared" si="79"/>
        <v>0</v>
      </c>
      <c r="CJ48" s="404">
        <f t="shared" si="80"/>
        <v>0</v>
      </c>
      <c r="CK48" s="405">
        <f t="shared" si="81"/>
        <v>0</v>
      </c>
      <c r="CL48" s="404">
        <f t="shared" si="82"/>
        <v>0</v>
      </c>
      <c r="CM48" s="404">
        <f t="shared" si="83"/>
        <v>0</v>
      </c>
      <c r="CN48" s="406">
        <f t="shared" si="84"/>
        <v>0</v>
      </c>
      <c r="CO48" s="407">
        <f t="shared" si="85"/>
        <v>0</v>
      </c>
      <c r="CP48" s="366"/>
      <c r="CQ48" s="367"/>
      <c r="CR48" s="372"/>
      <c r="CS48" s="372"/>
      <c r="CT48" s="373"/>
      <c r="CU48" s="372"/>
      <c r="CV48" s="372"/>
      <c r="CW48" s="372"/>
      <c r="CX48" s="372"/>
      <c r="CY48" s="358"/>
      <c r="CZ48" s="43" t="s">
        <v>440</v>
      </c>
      <c r="DA48" s="43" t="str">
        <f t="shared" si="75"/>
        <v>Other</v>
      </c>
      <c r="DB48" s="206"/>
      <c r="DC48" s="226">
        <f t="shared" si="65"/>
        <v>0</v>
      </c>
      <c r="DD48" s="441"/>
      <c r="DE48" s="442"/>
      <c r="DM48" s="189" t="s">
        <v>87</v>
      </c>
      <c r="DN48" s="246"/>
      <c r="DO48" s="174"/>
      <c r="DP48" s="174"/>
      <c r="DQ48" s="174"/>
      <c r="DR48" s="174"/>
      <c r="DS48" s="173"/>
      <c r="DT48" s="179"/>
      <c r="DU48" s="196" t="s">
        <v>441</v>
      </c>
      <c r="DV48" s="86" t="s">
        <v>442</v>
      </c>
      <c r="DW48" s="238" t="s">
        <v>443</v>
      </c>
      <c r="DX48" s="265" t="s">
        <v>442</v>
      </c>
      <c r="DY48" s="265" t="s">
        <v>444</v>
      </c>
      <c r="DZ48" s="261"/>
      <c r="EA48" s="57" t="s">
        <v>381</v>
      </c>
      <c r="EB48" s="57" t="s">
        <v>445</v>
      </c>
      <c r="EC48" s="106"/>
      <c r="ED48" s="106"/>
      <c r="EE48" s="92"/>
      <c r="EF48" s="363"/>
      <c r="EG48" s="397" t="s">
        <v>439</v>
      </c>
      <c r="EH48" s="43" t="str">
        <f t="shared" si="86"/>
        <v>Other</v>
      </c>
      <c r="EI48" s="404">
        <f t="shared" si="17"/>
        <v>0</v>
      </c>
      <c r="EJ48" s="404">
        <f t="shared" si="18"/>
        <v>0</v>
      </c>
      <c r="EK48" s="405">
        <f t="shared" si="87"/>
        <v>0</v>
      </c>
      <c r="EL48" s="404">
        <f t="shared" si="19"/>
        <v>0</v>
      </c>
      <c r="EM48" s="404">
        <f t="shared" si="20"/>
        <v>0</v>
      </c>
      <c r="EN48" s="406">
        <f t="shared" si="21"/>
        <v>0</v>
      </c>
      <c r="EO48" s="414">
        <f t="shared" si="22"/>
        <v>0</v>
      </c>
      <c r="EP48" s="366"/>
      <c r="EQ48" s="367"/>
      <c r="ER48" s="372"/>
      <c r="ES48" s="372"/>
      <c r="ET48" s="373"/>
      <c r="EU48" s="372"/>
      <c r="EV48" s="372"/>
      <c r="EW48" s="372"/>
      <c r="EX48" s="372"/>
      <c r="EY48" s="387" t="str">
        <f t="shared" si="66"/>
        <v/>
      </c>
      <c r="EZ48" s="52"/>
      <c r="FA48" s="52"/>
      <c r="FB48" s="52"/>
      <c r="FC48" s="52"/>
      <c r="FD48" s="52"/>
      <c r="FE48" s="52"/>
    </row>
    <row r="49" spans="29:161" ht="11.1" customHeight="1">
      <c r="AC49" t="s">
        <v>446</v>
      </c>
      <c r="AW49" s="389" t="s">
        <v>281</v>
      </c>
      <c r="AX49" s="31" t="str">
        <f t="shared" si="77"/>
        <v>Other</v>
      </c>
      <c r="AY49" s="116"/>
      <c r="AZ49" s="116"/>
      <c r="BA49" s="124"/>
      <c r="BB49" s="109">
        <f t="shared" si="76"/>
        <v>0</v>
      </c>
      <c r="BC49" s="116"/>
      <c r="BD49" s="116"/>
      <c r="BE49" s="116"/>
      <c r="BF49" s="116"/>
      <c r="BG49" s="389" t="s">
        <v>427</v>
      </c>
      <c r="BH49" s="31" t="str">
        <f t="shared" si="67"/>
        <v>Other</v>
      </c>
      <c r="BI49" s="109">
        <f t="shared" si="34"/>
        <v>0</v>
      </c>
      <c r="BJ49" s="109">
        <f t="shared" si="35"/>
        <v>0</v>
      </c>
      <c r="BK49" s="110">
        <f t="shared" si="29"/>
        <v>0</v>
      </c>
      <c r="BL49" s="109">
        <f t="shared" si="30"/>
        <v>0</v>
      </c>
      <c r="BM49" s="109">
        <f t="shared" si="31"/>
        <v>0</v>
      </c>
      <c r="BN49" s="127">
        <f t="shared" si="32"/>
        <v>0</v>
      </c>
      <c r="BO49" s="449">
        <f t="shared" si="33"/>
        <v>0</v>
      </c>
      <c r="BP49" s="391" t="s">
        <v>333</v>
      </c>
      <c r="BQ49" s="42" t="str">
        <f t="shared" si="74"/>
        <v>Other</v>
      </c>
      <c r="BR49" s="449">
        <f t="shared" si="68"/>
        <v>0</v>
      </c>
      <c r="BS49" s="449">
        <f t="shared" si="69"/>
        <v>0</v>
      </c>
      <c r="BT49" s="145">
        <f t="shared" si="70"/>
        <v>0</v>
      </c>
      <c r="BU49" s="291">
        <f t="shared" si="71"/>
        <v>0</v>
      </c>
      <c r="BV49" s="305">
        <f t="shared" ref="BV49:BV54" si="88">IF(ISERR(ROUND(BT49*BU49,0)=0),0,ROUND(BT49*BU49,0))</f>
        <v>0</v>
      </c>
      <c r="BW49" s="261"/>
      <c r="BX49" s="90" t="s">
        <v>158</v>
      </c>
      <c r="BY49" s="80" t="s">
        <v>134</v>
      </c>
      <c r="BZ49" s="80" t="s">
        <v>134</v>
      </c>
      <c r="CA49" s="80" t="s">
        <v>82</v>
      </c>
      <c r="CB49" s="80" t="s">
        <v>153</v>
      </c>
      <c r="CC49" s="270" t="s">
        <v>447</v>
      </c>
      <c r="CD49" s="270"/>
      <c r="CE49" s="272" t="s">
        <v>448</v>
      </c>
      <c r="CF49" s="283"/>
      <c r="CG49" s="397" t="s">
        <v>449</v>
      </c>
      <c r="CH49" s="112" t="str">
        <f t="shared" si="78"/>
        <v>Other</v>
      </c>
      <c r="CI49" s="404">
        <f t="shared" si="79"/>
        <v>0</v>
      </c>
      <c r="CJ49" s="404">
        <f t="shared" si="80"/>
        <v>0</v>
      </c>
      <c r="CK49" s="405">
        <f t="shared" si="81"/>
        <v>0</v>
      </c>
      <c r="CL49" s="404">
        <f t="shared" si="82"/>
        <v>0</v>
      </c>
      <c r="CM49" s="404">
        <f t="shared" si="83"/>
        <v>0</v>
      </c>
      <c r="CN49" s="406">
        <f t="shared" si="84"/>
        <v>0</v>
      </c>
      <c r="CO49" s="407">
        <f t="shared" si="85"/>
        <v>0</v>
      </c>
      <c r="CP49" s="366"/>
      <c r="CQ49" s="367"/>
      <c r="CR49" s="372"/>
      <c r="CS49" s="372"/>
      <c r="CT49" s="373"/>
      <c r="CU49" s="372"/>
      <c r="CV49" s="372"/>
      <c r="CW49" s="372"/>
      <c r="CX49" s="372"/>
      <c r="CY49" s="358"/>
      <c r="CZ49" s="43" t="s">
        <v>450</v>
      </c>
      <c r="DA49" s="43" t="str">
        <f t="shared" si="75"/>
        <v>Other</v>
      </c>
      <c r="DB49" s="206"/>
      <c r="DC49" s="226">
        <f t="shared" si="65"/>
        <v>0</v>
      </c>
      <c r="DD49" s="441"/>
      <c r="DE49" s="442"/>
      <c r="DM49" s="60"/>
      <c r="DN49" s="204"/>
      <c r="DO49" s="228"/>
      <c r="DP49" s="228"/>
      <c r="DQ49" s="228"/>
      <c r="DR49" s="228"/>
      <c r="DS49" s="183"/>
      <c r="DT49" s="186"/>
      <c r="DU49" s="144" t="s">
        <v>118</v>
      </c>
      <c r="DV49" s="89" t="s">
        <v>451</v>
      </c>
      <c r="DW49" s="239" t="s">
        <v>452</v>
      </c>
      <c r="DX49" s="271" t="s">
        <v>453</v>
      </c>
      <c r="DY49" s="257" t="s">
        <v>454</v>
      </c>
      <c r="DZ49" s="261"/>
      <c r="EA49" s="52"/>
      <c r="EB49" s="52" t="s">
        <v>455</v>
      </c>
      <c r="EC49" s="105">
        <f>IF(EC41=0,0,I147+I167-H147)</f>
        <v>0</v>
      </c>
      <c r="ED49" s="105">
        <f>IF(ED41=0,0,I148-H148)</f>
        <v>0</v>
      </c>
      <c r="EE49" s="97">
        <f>IF(EE41=0,0,I149-H149)</f>
        <v>0</v>
      </c>
      <c r="EF49" s="310">
        <f>IF(EF41=0,0,I150-H150)</f>
        <v>0</v>
      </c>
      <c r="EG49" s="397" t="s">
        <v>449</v>
      </c>
      <c r="EH49" s="43" t="str">
        <f t="shared" si="86"/>
        <v>Other</v>
      </c>
      <c r="EI49" s="404">
        <f t="shared" si="17"/>
        <v>0</v>
      </c>
      <c r="EJ49" s="404">
        <f t="shared" si="18"/>
        <v>0</v>
      </c>
      <c r="EK49" s="405">
        <f t="shared" si="87"/>
        <v>0</v>
      </c>
      <c r="EL49" s="404">
        <f t="shared" si="19"/>
        <v>0</v>
      </c>
      <c r="EM49" s="404">
        <f t="shared" si="20"/>
        <v>0</v>
      </c>
      <c r="EN49" s="406">
        <f t="shared" si="21"/>
        <v>0</v>
      </c>
      <c r="EO49" s="414">
        <f t="shared" si="22"/>
        <v>0</v>
      </c>
      <c r="EP49" s="366"/>
      <c r="EQ49" s="367"/>
      <c r="ER49" s="372"/>
      <c r="ES49" s="372"/>
      <c r="ET49" s="373"/>
      <c r="EU49" s="372"/>
      <c r="EV49" s="372"/>
      <c r="EW49" s="372"/>
      <c r="EX49" s="372"/>
      <c r="EY49" s="387" t="str">
        <f t="shared" si="66"/>
        <v/>
      </c>
      <c r="EZ49" s="52"/>
      <c r="FA49" s="52"/>
      <c r="FB49" s="52"/>
      <c r="FC49" s="52"/>
      <c r="FD49" s="52"/>
      <c r="FE49" s="52"/>
    </row>
    <row r="50" spans="29:161" ht="11.1" customHeight="1">
      <c r="AC50" t="s">
        <v>456</v>
      </c>
      <c r="AQ50" s="52" t="str">
        <f>IF(ISERR(REPT(E92,1)),0,REPT(E92,1))</f>
        <v/>
      </c>
      <c r="AR50" s="52"/>
      <c r="AS50" s="52"/>
      <c r="AT50" s="52"/>
      <c r="AU50" s="52"/>
      <c r="AV50" s="52" t="str">
        <f>IF(ISERR(REPT(E91,1)),0,REPT(E91,1))</f>
        <v/>
      </c>
      <c r="AW50" s="389" t="s">
        <v>289</v>
      </c>
      <c r="AX50" s="31" t="str">
        <f t="shared" si="77"/>
        <v>Other</v>
      </c>
      <c r="AY50" s="116"/>
      <c r="AZ50" s="116"/>
      <c r="BA50" s="124"/>
      <c r="BB50" s="109">
        <f t="shared" si="76"/>
        <v>0</v>
      </c>
      <c r="BC50" s="116"/>
      <c r="BD50" s="116"/>
      <c r="BE50" s="116"/>
      <c r="BF50" s="116"/>
      <c r="BG50" s="389" t="s">
        <v>432</v>
      </c>
      <c r="BH50" s="31" t="str">
        <f t="shared" ref="BH50:BH59" si="89">E223</f>
        <v>Other</v>
      </c>
      <c r="BI50" s="109">
        <f t="shared" ref="BI50:BI59" si="90">IF(F223=0,0,F223)</f>
        <v>0</v>
      </c>
      <c r="BJ50" s="109">
        <f t="shared" ref="BJ50:BJ59" si="91">IF(G223=0,0,G223)</f>
        <v>0</v>
      </c>
      <c r="BK50" s="110">
        <f t="shared" ref="BK50:BK59" si="92">IF(ISERR(ROUND(F223/G223,6)),0,ROUND(F223/G223,6))</f>
        <v>0</v>
      </c>
      <c r="BL50" s="109">
        <f t="shared" ref="BL50:BL58" si="93">IF(L223=0,0,L223)</f>
        <v>0</v>
      </c>
      <c r="BM50" s="109">
        <f t="shared" ref="BM50:BM59" si="94">IF(M223=0,0,M223)</f>
        <v>0</v>
      </c>
      <c r="BN50" s="127">
        <f t="shared" ref="BN50:BN59" si="95">IF(ISERR(ROUND(BK50*BL50,0)=0),0,ROUND(BK50*BL50,0))</f>
        <v>0</v>
      </c>
      <c r="BO50" s="449">
        <f t="shared" ref="BO50:BO59" si="96">IF(ISERR(ROUND(BK50*BM50,0)=0),0,ROUND(BK50*BM50,0))</f>
        <v>0</v>
      </c>
      <c r="BP50" s="391" t="s">
        <v>337</v>
      </c>
      <c r="BQ50" s="42" t="str">
        <f t="shared" si="74"/>
        <v>Other</v>
      </c>
      <c r="BR50" s="449">
        <f t="shared" si="68"/>
        <v>0</v>
      </c>
      <c r="BS50" s="449">
        <f t="shared" si="69"/>
        <v>0</v>
      </c>
      <c r="BT50" s="145">
        <f t="shared" si="70"/>
        <v>0</v>
      </c>
      <c r="BU50" s="291">
        <f t="shared" si="71"/>
        <v>0</v>
      </c>
      <c r="BV50" s="305">
        <f t="shared" si="88"/>
        <v>0</v>
      </c>
      <c r="BW50" s="261"/>
      <c r="BX50" s="78"/>
      <c r="BY50" s="80" t="s">
        <v>159</v>
      </c>
      <c r="BZ50" s="80" t="s">
        <v>159</v>
      </c>
      <c r="CA50" s="80" t="s">
        <v>457</v>
      </c>
      <c r="CB50" s="80" t="s">
        <v>49</v>
      </c>
      <c r="CC50" s="274" t="s">
        <v>458</v>
      </c>
      <c r="CD50" s="146"/>
      <c r="CE50" s="273" t="s">
        <v>459</v>
      </c>
      <c r="CF50" s="283"/>
      <c r="CG50" s="397" t="s">
        <v>460</v>
      </c>
      <c r="CH50" s="112" t="str">
        <f t="shared" si="78"/>
        <v>Other</v>
      </c>
      <c r="CI50" s="404">
        <f t="shared" si="79"/>
        <v>0</v>
      </c>
      <c r="CJ50" s="404">
        <f t="shared" si="80"/>
        <v>0</v>
      </c>
      <c r="CK50" s="405">
        <f t="shared" si="81"/>
        <v>0</v>
      </c>
      <c r="CL50" s="404">
        <f t="shared" si="82"/>
        <v>0</v>
      </c>
      <c r="CM50" s="404">
        <f t="shared" si="83"/>
        <v>0</v>
      </c>
      <c r="CN50" s="406">
        <f t="shared" si="84"/>
        <v>0</v>
      </c>
      <c r="CO50" s="407">
        <f t="shared" si="85"/>
        <v>0</v>
      </c>
      <c r="CP50" s="366"/>
      <c r="CQ50" s="367"/>
      <c r="CR50" s="372"/>
      <c r="CS50" s="372"/>
      <c r="CT50" s="373"/>
      <c r="CU50" s="372"/>
      <c r="CV50" s="372"/>
      <c r="CW50" s="372"/>
      <c r="CX50" s="372"/>
      <c r="CY50" s="358"/>
      <c r="CZ50" s="43" t="s">
        <v>461</v>
      </c>
      <c r="DA50" s="43" t="str">
        <f t="shared" si="75"/>
        <v>Other</v>
      </c>
      <c r="DB50" s="206"/>
      <c r="DC50" s="226">
        <f t="shared" si="65"/>
        <v>0</v>
      </c>
      <c r="DD50" s="441"/>
      <c r="DE50" s="442"/>
      <c r="DM50" s="247" t="s">
        <v>121</v>
      </c>
      <c r="DN50" s="200" t="s">
        <v>462</v>
      </c>
      <c r="DO50" s="219"/>
      <c r="DP50" s="219"/>
      <c r="DQ50" s="219"/>
      <c r="DR50" s="219"/>
      <c r="DS50" s="219"/>
      <c r="DT50" s="213"/>
      <c r="DU50" s="94"/>
      <c r="DV50" s="9"/>
      <c r="DW50" s="79"/>
      <c r="DX50" s="314"/>
      <c r="DY50" s="242"/>
      <c r="DZ50" s="261"/>
      <c r="EA50" s="57" t="s">
        <v>382</v>
      </c>
      <c r="EB50" s="57" t="s">
        <v>463</v>
      </c>
      <c r="EC50" s="106"/>
      <c r="ED50" s="106"/>
      <c r="EE50" s="92"/>
      <c r="EF50" s="363"/>
      <c r="EG50" s="397" t="s">
        <v>460</v>
      </c>
      <c r="EH50" s="43" t="str">
        <f t="shared" si="86"/>
        <v>Other</v>
      </c>
      <c r="EI50" s="404">
        <f t="shared" si="17"/>
        <v>0</v>
      </c>
      <c r="EJ50" s="404">
        <f t="shared" si="18"/>
        <v>0</v>
      </c>
      <c r="EK50" s="405">
        <f t="shared" si="87"/>
        <v>0</v>
      </c>
      <c r="EL50" s="404">
        <f t="shared" si="19"/>
        <v>0</v>
      </c>
      <c r="EM50" s="404">
        <f t="shared" si="20"/>
        <v>0</v>
      </c>
      <c r="EN50" s="406">
        <f t="shared" si="21"/>
        <v>0</v>
      </c>
      <c r="EO50" s="414">
        <f t="shared" si="22"/>
        <v>0</v>
      </c>
      <c r="EP50" s="366"/>
      <c r="EQ50" s="367"/>
      <c r="ER50" s="372"/>
      <c r="ES50" s="372"/>
      <c r="ET50" s="373"/>
      <c r="EU50" s="372"/>
      <c r="EV50" s="372"/>
      <c r="EW50" s="372"/>
      <c r="EX50" s="372"/>
      <c r="EY50" s="387" t="str">
        <f t="shared" si="66"/>
        <v/>
      </c>
      <c r="EZ50" s="52"/>
      <c r="FA50" s="52"/>
      <c r="FB50" s="52"/>
      <c r="FC50" s="52"/>
      <c r="FD50" s="52"/>
      <c r="FE50" s="52"/>
    </row>
    <row r="51" spans="29:161" ht="11.1" customHeight="1">
      <c r="AC51" t="s">
        <v>464</v>
      </c>
      <c r="AG51" s="52" t="str">
        <f>IF(ISERR(REPT(E97,1)),0,REPT(E97,1))</f>
        <v/>
      </c>
      <c r="AH51" s="52"/>
      <c r="AI51" t="s">
        <v>465</v>
      </c>
      <c r="AL51" s="52" t="str">
        <f>IF(ISERR(REPT(E98,1)),0,REPT(E98,1))</f>
        <v/>
      </c>
      <c r="AM51" t="s">
        <v>466</v>
      </c>
      <c r="AW51" s="389" t="s">
        <v>294</v>
      </c>
      <c r="AX51" s="31" t="str">
        <f t="shared" si="77"/>
        <v>Other</v>
      </c>
      <c r="AY51" s="116"/>
      <c r="AZ51" s="116"/>
      <c r="BA51" s="124"/>
      <c r="BB51" s="109">
        <f t="shared" si="76"/>
        <v>0</v>
      </c>
      <c r="BC51" s="116"/>
      <c r="BD51" s="116"/>
      <c r="BE51" s="116"/>
      <c r="BF51" s="116"/>
      <c r="BG51" s="389" t="s">
        <v>439</v>
      </c>
      <c r="BH51" s="31" t="str">
        <f t="shared" si="89"/>
        <v>Other</v>
      </c>
      <c r="BI51" s="109">
        <f t="shared" si="90"/>
        <v>0</v>
      </c>
      <c r="BJ51" s="109">
        <f t="shared" si="91"/>
        <v>0</v>
      </c>
      <c r="BK51" s="110">
        <f t="shared" si="92"/>
        <v>0</v>
      </c>
      <c r="BL51" s="109">
        <f t="shared" si="93"/>
        <v>0</v>
      </c>
      <c r="BM51" s="109">
        <f t="shared" si="94"/>
        <v>0</v>
      </c>
      <c r="BN51" s="127">
        <f t="shared" si="95"/>
        <v>0</v>
      </c>
      <c r="BO51" s="449">
        <f t="shared" si="96"/>
        <v>0</v>
      </c>
      <c r="BP51" s="391" t="s">
        <v>341</v>
      </c>
      <c r="BQ51" s="42" t="str">
        <f t="shared" si="74"/>
        <v>Other</v>
      </c>
      <c r="BR51" s="449">
        <f t="shared" si="68"/>
        <v>0</v>
      </c>
      <c r="BS51" s="449">
        <f t="shared" si="69"/>
        <v>0</v>
      </c>
      <c r="BT51" s="145">
        <f t="shared" si="70"/>
        <v>0</v>
      </c>
      <c r="BU51" s="291">
        <f t="shared" si="71"/>
        <v>0</v>
      </c>
      <c r="BV51" s="305">
        <f t="shared" si="88"/>
        <v>0</v>
      </c>
      <c r="BW51" s="192" t="s">
        <v>71</v>
      </c>
      <c r="BX51" s="84"/>
      <c r="BY51" s="80" t="s">
        <v>180</v>
      </c>
      <c r="BZ51" s="80" t="s">
        <v>180</v>
      </c>
      <c r="CA51" s="80" t="s">
        <v>467</v>
      </c>
      <c r="CB51" s="80" t="s">
        <v>181</v>
      </c>
      <c r="CC51" s="65"/>
      <c r="CD51" s="237"/>
      <c r="CE51" s="229"/>
      <c r="CF51" s="295"/>
      <c r="CG51" s="397" t="s">
        <v>468</v>
      </c>
      <c r="CH51" s="112" t="str">
        <f t="shared" si="78"/>
        <v>Other</v>
      </c>
      <c r="CI51" s="404">
        <f t="shared" si="79"/>
        <v>0</v>
      </c>
      <c r="CJ51" s="404">
        <f t="shared" si="80"/>
        <v>0</v>
      </c>
      <c r="CK51" s="405">
        <f t="shared" si="81"/>
        <v>0</v>
      </c>
      <c r="CL51" s="404">
        <f t="shared" si="82"/>
        <v>0</v>
      </c>
      <c r="CM51" s="404">
        <f t="shared" si="83"/>
        <v>0</v>
      </c>
      <c r="CN51" s="406">
        <f t="shared" si="84"/>
        <v>0</v>
      </c>
      <c r="CO51" s="407">
        <f t="shared" si="85"/>
        <v>0</v>
      </c>
      <c r="CP51" s="367"/>
      <c r="CQ51" s="374"/>
      <c r="CR51" s="367"/>
      <c r="CS51" s="375"/>
      <c r="CT51" s="375"/>
      <c r="CU51" s="375"/>
      <c r="CV51" s="367"/>
      <c r="CW51" s="367"/>
      <c r="CX51" s="367"/>
      <c r="CY51" s="261"/>
      <c r="CZ51" s="43" t="s">
        <v>469</v>
      </c>
      <c r="DA51" s="43" t="str">
        <f>E161</f>
        <v>Other</v>
      </c>
      <c r="DB51" s="206"/>
      <c r="DC51" s="226">
        <f t="shared" si="65"/>
        <v>0</v>
      </c>
      <c r="DD51" s="441"/>
      <c r="DE51" s="442"/>
      <c r="DM51" s="88"/>
      <c r="DN51" s="201" t="s">
        <v>470</v>
      </c>
      <c r="DO51" s="183">
        <f>IF(F288=0,0,F288)</f>
        <v>0</v>
      </c>
      <c r="DP51" s="183"/>
      <c r="DQ51" s="183"/>
      <c r="DR51" s="183"/>
      <c r="DS51" s="183"/>
      <c r="DT51" s="186"/>
      <c r="DU51" s="99">
        <f>IF(DQ32=0,0,DQ32)</f>
        <v>0</v>
      </c>
      <c r="DV51" s="134">
        <f>IF(F296=0,0,F296)</f>
        <v>0</v>
      </c>
      <c r="DW51" s="97">
        <f>IF(ISERR(ROUND(DU51*DV51,0)=0),0,ROUND(DU51*DV51,0))</f>
        <v>0</v>
      </c>
      <c r="DX51" s="339">
        <f>IF(G296=0,0,G296)</f>
        <v>0</v>
      </c>
      <c r="DY51" s="310">
        <f>IF(ISERR(ROUND(DU51*DX51,0)=0),0,ROUND(DU51*DX51,0))</f>
        <v>0</v>
      </c>
      <c r="DZ51" s="262"/>
      <c r="EA51" s="52"/>
      <c r="EB51" s="52" t="s">
        <v>471</v>
      </c>
      <c r="EC51" s="105">
        <f>IF(EC41=0,0,H147)</f>
        <v>0</v>
      </c>
      <c r="ED51" s="105">
        <f>IF(ED41=0,0,H148)</f>
        <v>0</v>
      </c>
      <c r="EE51" s="97">
        <f>IF(EE41=0,0,H149)</f>
        <v>0</v>
      </c>
      <c r="EF51" s="310">
        <f>IF(EF41=0,0,H150)</f>
        <v>0</v>
      </c>
      <c r="EG51" s="397" t="s">
        <v>468</v>
      </c>
      <c r="EH51" s="43" t="str">
        <f t="shared" si="86"/>
        <v>Other</v>
      </c>
      <c r="EI51" s="404">
        <f t="shared" si="17"/>
        <v>0</v>
      </c>
      <c r="EJ51" s="404">
        <f t="shared" si="18"/>
        <v>0</v>
      </c>
      <c r="EK51" s="405">
        <f t="shared" si="87"/>
        <v>0</v>
      </c>
      <c r="EL51" s="404">
        <f t="shared" si="19"/>
        <v>0</v>
      </c>
      <c r="EM51" s="404">
        <f t="shared" si="20"/>
        <v>0</v>
      </c>
      <c r="EN51" s="406">
        <f t="shared" si="21"/>
        <v>0</v>
      </c>
      <c r="EO51" s="414">
        <f t="shared" si="22"/>
        <v>0</v>
      </c>
      <c r="EP51" s="374"/>
      <c r="EQ51" s="374"/>
      <c r="ER51" s="367"/>
      <c r="ES51" s="375"/>
      <c r="ET51" s="375"/>
      <c r="EU51" s="375"/>
      <c r="EV51" s="367"/>
      <c r="EW51" s="367"/>
      <c r="EX51" s="367"/>
      <c r="EY51" s="387" t="str">
        <f t="shared" si="66"/>
        <v/>
      </c>
      <c r="EZ51" s="52"/>
      <c r="FA51" s="52"/>
      <c r="FB51" s="52"/>
      <c r="FC51" s="52"/>
      <c r="FD51" s="52"/>
      <c r="FE51" s="52"/>
    </row>
    <row r="52" spans="29:161" ht="11.1" customHeight="1">
      <c r="AC52" t="s">
        <v>472</v>
      </c>
      <c r="AW52" s="389" t="s">
        <v>301</v>
      </c>
      <c r="AX52" s="31" t="str">
        <f t="shared" si="77"/>
        <v>Other</v>
      </c>
      <c r="AY52" s="116"/>
      <c r="AZ52" s="116"/>
      <c r="BA52" s="124"/>
      <c r="BB52" s="109">
        <f t="shared" si="76"/>
        <v>0</v>
      </c>
      <c r="BC52" s="116"/>
      <c r="BD52" s="116"/>
      <c r="BE52" s="116"/>
      <c r="BF52" s="116"/>
      <c r="BG52" s="389" t="s">
        <v>449</v>
      </c>
      <c r="BH52" s="31" t="str">
        <f t="shared" si="89"/>
        <v>Other</v>
      </c>
      <c r="BI52" s="109">
        <f t="shared" si="90"/>
        <v>0</v>
      </c>
      <c r="BJ52" s="109">
        <f t="shared" si="91"/>
        <v>0</v>
      </c>
      <c r="BK52" s="110">
        <f t="shared" si="92"/>
        <v>0</v>
      </c>
      <c r="BL52" s="109">
        <f t="shared" si="93"/>
        <v>0</v>
      </c>
      <c r="BM52" s="109">
        <f t="shared" si="94"/>
        <v>0</v>
      </c>
      <c r="BN52" s="127">
        <f t="shared" si="95"/>
        <v>0</v>
      </c>
      <c r="BO52" s="449">
        <f t="shared" si="96"/>
        <v>0</v>
      </c>
      <c r="BP52" s="391" t="s">
        <v>348</v>
      </c>
      <c r="BQ52" s="42" t="str">
        <f t="shared" si="74"/>
        <v>Other</v>
      </c>
      <c r="BR52" s="449">
        <f t="shared" si="68"/>
        <v>0</v>
      </c>
      <c r="BS52" s="449">
        <f t="shared" si="69"/>
        <v>0</v>
      </c>
      <c r="BT52" s="145">
        <f t="shared" si="70"/>
        <v>0</v>
      </c>
      <c r="BU52" s="291">
        <f t="shared" si="71"/>
        <v>0</v>
      </c>
      <c r="BV52" s="305">
        <f t="shared" si="88"/>
        <v>0</v>
      </c>
      <c r="BW52" s="192" t="s">
        <v>87</v>
      </c>
      <c r="BX52" s="84"/>
      <c r="BY52" s="86" t="s">
        <v>195</v>
      </c>
      <c r="BZ52" s="86" t="s">
        <v>138</v>
      </c>
      <c r="CA52" s="86" t="s">
        <v>473</v>
      </c>
      <c r="CB52" s="86" t="s">
        <v>202</v>
      </c>
      <c r="CC52" s="86" t="s">
        <v>38</v>
      </c>
      <c r="CD52" s="238" t="s">
        <v>39</v>
      </c>
      <c r="CE52" s="231" t="s">
        <v>38</v>
      </c>
      <c r="CF52" s="296" t="s">
        <v>39</v>
      </c>
      <c r="CG52" s="397" t="s">
        <v>474</v>
      </c>
      <c r="CH52" s="112" t="str">
        <f t="shared" si="78"/>
        <v>Other</v>
      </c>
      <c r="CI52" s="404">
        <f t="shared" si="79"/>
        <v>0</v>
      </c>
      <c r="CJ52" s="404">
        <f t="shared" si="80"/>
        <v>0</v>
      </c>
      <c r="CK52" s="405">
        <f t="shared" si="81"/>
        <v>0</v>
      </c>
      <c r="CL52" s="404">
        <f t="shared" si="82"/>
        <v>0</v>
      </c>
      <c r="CM52" s="404">
        <f t="shared" si="83"/>
        <v>0</v>
      </c>
      <c r="CN52" s="406">
        <f t="shared" si="84"/>
        <v>0</v>
      </c>
      <c r="CO52" s="407">
        <f t="shared" si="85"/>
        <v>0</v>
      </c>
      <c r="CP52" s="366"/>
      <c r="CQ52" s="367"/>
      <c r="CR52" s="372"/>
      <c r="CS52" s="372"/>
      <c r="CT52" s="376"/>
      <c r="CU52" s="372"/>
      <c r="CV52" s="367"/>
      <c r="CW52" s="372"/>
      <c r="CX52" s="367"/>
      <c r="CY52" s="261"/>
      <c r="CZ52" s="43" t="s">
        <v>475</v>
      </c>
      <c r="DA52" s="43" t="str">
        <f>E162</f>
        <v>Other</v>
      </c>
      <c r="DB52" s="206"/>
      <c r="DC52" s="226">
        <f t="shared" si="65"/>
        <v>0</v>
      </c>
      <c r="DD52" s="441"/>
      <c r="DE52" s="442"/>
      <c r="DM52" s="247" t="s">
        <v>171</v>
      </c>
      <c r="DN52" s="200" t="s">
        <v>462</v>
      </c>
      <c r="DO52" s="219"/>
      <c r="DP52" s="219"/>
      <c r="DQ52" s="219"/>
      <c r="DR52" s="219"/>
      <c r="DS52" s="219"/>
      <c r="DT52" s="213"/>
      <c r="DU52" s="94"/>
      <c r="DV52" s="133"/>
      <c r="DW52" s="92"/>
      <c r="DX52" s="314"/>
      <c r="DY52" s="242"/>
      <c r="DZ52" s="334" t="s">
        <v>208</v>
      </c>
      <c r="EA52" s="57" t="s">
        <v>476</v>
      </c>
      <c r="EB52" s="57"/>
      <c r="EC52" s="155"/>
      <c r="ED52" s="155"/>
      <c r="EE52" s="108"/>
      <c r="EF52" s="371"/>
      <c r="EG52" s="397" t="s">
        <v>474</v>
      </c>
      <c r="EH52" s="43" t="str">
        <f t="shared" si="86"/>
        <v>Other</v>
      </c>
      <c r="EI52" s="404">
        <f t="shared" si="17"/>
        <v>0</v>
      </c>
      <c r="EJ52" s="404">
        <f t="shared" si="18"/>
        <v>0</v>
      </c>
      <c r="EK52" s="405">
        <f t="shared" si="87"/>
        <v>0</v>
      </c>
      <c r="EL52" s="404">
        <f t="shared" si="19"/>
        <v>0</v>
      </c>
      <c r="EM52" s="404">
        <f t="shared" si="20"/>
        <v>0</v>
      </c>
      <c r="EN52" s="406">
        <f t="shared" si="21"/>
        <v>0</v>
      </c>
      <c r="EO52" s="414">
        <f t="shared" si="22"/>
        <v>0</v>
      </c>
      <c r="EP52" s="366"/>
      <c r="EQ52" s="367"/>
      <c r="ER52" s="372"/>
      <c r="ES52" s="372"/>
      <c r="ET52" s="376"/>
      <c r="EU52" s="372"/>
      <c r="EV52" s="367"/>
      <c r="EW52" s="372"/>
      <c r="EX52" s="367"/>
      <c r="EY52" s="387" t="str">
        <f t="shared" si="66"/>
        <v/>
      </c>
      <c r="EZ52" s="52"/>
      <c r="FA52" s="52"/>
      <c r="FB52" s="52"/>
      <c r="FC52" s="52"/>
      <c r="FD52" s="52"/>
      <c r="FE52" s="52"/>
    </row>
    <row r="53" spans="29:161" ht="11.1" customHeight="1">
      <c r="AW53" s="389" t="s">
        <v>307</v>
      </c>
      <c r="AX53" s="31" t="str">
        <f t="shared" si="77"/>
        <v>Other</v>
      </c>
      <c r="AY53" s="116"/>
      <c r="AZ53" s="116"/>
      <c r="BA53" s="124"/>
      <c r="BB53" s="109">
        <f t="shared" si="76"/>
        <v>0</v>
      </c>
      <c r="BC53" s="116"/>
      <c r="BD53" s="116"/>
      <c r="BE53" s="116"/>
      <c r="BF53" s="116"/>
      <c r="BG53" s="389" t="s">
        <v>460</v>
      </c>
      <c r="BH53" s="31" t="str">
        <f t="shared" si="89"/>
        <v>Other</v>
      </c>
      <c r="BI53" s="109">
        <f t="shared" si="90"/>
        <v>0</v>
      </c>
      <c r="BJ53" s="109">
        <f t="shared" si="91"/>
        <v>0</v>
      </c>
      <c r="BK53" s="110">
        <f t="shared" si="92"/>
        <v>0</v>
      </c>
      <c r="BL53" s="109">
        <f t="shared" si="93"/>
        <v>0</v>
      </c>
      <c r="BM53" s="109">
        <f t="shared" si="94"/>
        <v>0</v>
      </c>
      <c r="BN53" s="127">
        <f t="shared" si="95"/>
        <v>0</v>
      </c>
      <c r="BO53" s="449">
        <f t="shared" si="96"/>
        <v>0</v>
      </c>
      <c r="BP53" s="391" t="s">
        <v>359</v>
      </c>
      <c r="BQ53" s="42" t="str">
        <f t="shared" si="74"/>
        <v>Other</v>
      </c>
      <c r="BR53" s="449">
        <f t="shared" si="68"/>
        <v>0</v>
      </c>
      <c r="BS53" s="449">
        <f t="shared" si="69"/>
        <v>0</v>
      </c>
      <c r="BT53" s="145">
        <f t="shared" si="70"/>
        <v>0</v>
      </c>
      <c r="BU53" s="291">
        <f t="shared" si="71"/>
        <v>0</v>
      </c>
      <c r="BV53" s="305">
        <f t="shared" si="88"/>
        <v>0</v>
      </c>
      <c r="BW53" s="262"/>
      <c r="BX53" s="62"/>
      <c r="BY53" s="89" t="s">
        <v>118</v>
      </c>
      <c r="BZ53" s="89" t="s">
        <v>119</v>
      </c>
      <c r="CA53" s="89" t="s">
        <v>163</v>
      </c>
      <c r="CB53" s="89" t="s">
        <v>164</v>
      </c>
      <c r="CC53" s="89" t="s">
        <v>477</v>
      </c>
      <c r="CD53" s="239" t="s">
        <v>478</v>
      </c>
      <c r="CE53" s="232" t="s">
        <v>479</v>
      </c>
      <c r="CF53" s="297" t="s">
        <v>480</v>
      </c>
      <c r="CG53" s="397" t="s">
        <v>481</v>
      </c>
      <c r="CH53" s="112" t="str">
        <f t="shared" si="78"/>
        <v>Other</v>
      </c>
      <c r="CI53" s="404">
        <f t="shared" si="79"/>
        <v>0</v>
      </c>
      <c r="CJ53" s="404">
        <f t="shared" si="80"/>
        <v>0</v>
      </c>
      <c r="CK53" s="405">
        <f t="shared" si="81"/>
        <v>0</v>
      </c>
      <c r="CL53" s="404">
        <f t="shared" si="82"/>
        <v>0</v>
      </c>
      <c r="CM53" s="404">
        <f t="shared" si="83"/>
        <v>0</v>
      </c>
      <c r="CN53" s="406">
        <f t="shared" si="84"/>
        <v>0</v>
      </c>
      <c r="CO53" s="407">
        <f t="shared" si="85"/>
        <v>0</v>
      </c>
      <c r="CP53" s="366"/>
      <c r="CQ53" s="367"/>
      <c r="CR53" s="372"/>
      <c r="CS53" s="372"/>
      <c r="CT53" s="376"/>
      <c r="CU53" s="372"/>
      <c r="CV53" s="367"/>
      <c r="CW53" s="372"/>
      <c r="CX53" s="367"/>
      <c r="CY53" s="261"/>
      <c r="CZ53" s="43" t="s">
        <v>482</v>
      </c>
      <c r="DA53" s="43" t="str">
        <f>E163</f>
        <v>Other</v>
      </c>
      <c r="DB53" s="206"/>
      <c r="DC53" s="226">
        <f t="shared" si="65"/>
        <v>0</v>
      </c>
      <c r="DD53" s="441"/>
      <c r="DE53" s="442"/>
      <c r="DM53" s="88"/>
      <c r="DN53" s="201" t="s">
        <v>470</v>
      </c>
      <c r="DO53" s="183">
        <f>IF(F287=0,0,F287)</f>
        <v>0</v>
      </c>
      <c r="DP53" s="183"/>
      <c r="DQ53" s="183"/>
      <c r="DR53" s="183"/>
      <c r="DS53" s="183"/>
      <c r="DT53" s="186"/>
      <c r="DU53" s="99">
        <f>IF(ISERR(DS32=0),0,DS32)</f>
        <v>0</v>
      </c>
      <c r="DV53" s="134">
        <f>IF(F295=0,0,F295)</f>
        <v>0</v>
      </c>
      <c r="DW53" s="97">
        <f>IF(ISERR(ROUND(DU53*DV53,0)=0),0,ROUND(DU53*DV53,0))</f>
        <v>0</v>
      </c>
      <c r="DX53" s="339">
        <f>IF(G295=0,0,G295)</f>
        <v>0</v>
      </c>
      <c r="DY53" s="310">
        <f>IF(ISERR(ROUND(DU53*DX53,0)=0),0,ROUND(DU53*DX53,0))</f>
        <v>0</v>
      </c>
      <c r="DZ53" s="262"/>
      <c r="EA53" s="52" t="s">
        <v>483</v>
      </c>
      <c r="EB53" s="52"/>
      <c r="EC53" s="126">
        <f>IF(ISERR(ROUND(EC45/EC51,2)),0,ROUND(EC45/EC51,2))</f>
        <v>0</v>
      </c>
      <c r="ED53" s="126">
        <f>IF(ISERR(ROUND(ED45/ED51,2)),0,ROUND(ED45/ED51,2))</f>
        <v>0</v>
      </c>
      <c r="EE53" s="102">
        <f>IF(ISERR(ROUND(EE45/EE51,2)),0,ROUND(EE45/EE51,2))</f>
        <v>0</v>
      </c>
      <c r="EF53" s="260">
        <f>IF(ISERR(ROUND(EF45/EF51,2)),0,ROUND(EF45/EF51,2))</f>
        <v>0</v>
      </c>
      <c r="EG53" s="397" t="s">
        <v>481</v>
      </c>
      <c r="EH53" s="43" t="str">
        <f t="shared" si="86"/>
        <v>Other</v>
      </c>
      <c r="EI53" s="404">
        <f t="shared" si="17"/>
        <v>0</v>
      </c>
      <c r="EJ53" s="404">
        <f t="shared" si="18"/>
        <v>0</v>
      </c>
      <c r="EK53" s="405">
        <f t="shared" si="87"/>
        <v>0</v>
      </c>
      <c r="EL53" s="404">
        <f t="shared" si="19"/>
        <v>0</v>
      </c>
      <c r="EM53" s="404">
        <f t="shared" si="20"/>
        <v>0</v>
      </c>
      <c r="EN53" s="406">
        <f t="shared" si="21"/>
        <v>0</v>
      </c>
      <c r="EO53" s="414">
        <f t="shared" si="22"/>
        <v>0</v>
      </c>
      <c r="EP53" s="366"/>
      <c r="EQ53" s="367"/>
      <c r="ER53" s="372"/>
      <c r="ES53" s="372"/>
      <c r="ET53" s="376"/>
      <c r="EU53" s="372"/>
      <c r="EV53" s="367"/>
      <c r="EW53" s="372"/>
      <c r="EX53" s="367"/>
      <c r="EY53" s="387" t="str">
        <f t="shared" si="66"/>
        <v/>
      </c>
      <c r="EZ53" s="52"/>
      <c r="FA53" s="52"/>
      <c r="FB53" s="52"/>
      <c r="FC53" s="52"/>
      <c r="FD53" s="52"/>
      <c r="FE53" s="52"/>
    </row>
    <row r="54" spans="29:161" ht="11.1" customHeight="1">
      <c r="AC54" t="s">
        <v>484</v>
      </c>
      <c r="AO54" t="s">
        <v>485</v>
      </c>
      <c r="AW54" s="389" t="s">
        <v>319</v>
      </c>
      <c r="AX54" s="31" t="str">
        <f>E161</f>
        <v>Other</v>
      </c>
      <c r="AY54" s="116"/>
      <c r="AZ54" s="116"/>
      <c r="BA54" s="124"/>
      <c r="BB54" s="109">
        <f t="shared" ref="BB54:BB59" si="97">IF(K161=0,0,K161)</f>
        <v>0</v>
      </c>
      <c r="BC54" s="116"/>
      <c r="BD54" s="116"/>
      <c r="BE54" s="116"/>
      <c r="BF54" s="116"/>
      <c r="BG54" s="389" t="s">
        <v>468</v>
      </c>
      <c r="BH54" s="31" t="str">
        <f t="shared" si="89"/>
        <v>Other</v>
      </c>
      <c r="BI54" s="109">
        <f t="shared" si="90"/>
        <v>0</v>
      </c>
      <c r="BJ54" s="109">
        <f t="shared" si="91"/>
        <v>0</v>
      </c>
      <c r="BK54" s="110">
        <f t="shared" si="92"/>
        <v>0</v>
      </c>
      <c r="BL54" s="109">
        <f t="shared" si="93"/>
        <v>0</v>
      </c>
      <c r="BM54" s="109">
        <f t="shared" si="94"/>
        <v>0</v>
      </c>
      <c r="BN54" s="127">
        <f t="shared" si="95"/>
        <v>0</v>
      </c>
      <c r="BO54" s="449">
        <f t="shared" si="96"/>
        <v>0</v>
      </c>
      <c r="BP54" s="391" t="s">
        <v>368</v>
      </c>
      <c r="BQ54" s="42" t="s">
        <v>343</v>
      </c>
      <c r="BR54" s="363">
        <f t="shared" si="68"/>
        <v>0</v>
      </c>
      <c r="BS54" s="363">
        <f t="shared" si="69"/>
        <v>0</v>
      </c>
      <c r="BT54" s="451">
        <f t="shared" si="70"/>
        <v>0</v>
      </c>
      <c r="BU54" s="93">
        <f t="shared" si="71"/>
        <v>0</v>
      </c>
      <c r="BV54" s="305">
        <f t="shared" si="88"/>
        <v>0</v>
      </c>
      <c r="BW54" s="484" t="s">
        <v>368</v>
      </c>
      <c r="BX54" s="112" t="str">
        <f>B234</f>
        <v>Clinic</v>
      </c>
      <c r="BY54" s="118">
        <f t="shared" ref="BY54:BZ56" si="98">IF(H234=0,0,H234)</f>
        <v>0</v>
      </c>
      <c r="BZ54" s="109">
        <f t="shared" si="98"/>
        <v>0</v>
      </c>
      <c r="CA54" s="109">
        <f>IF(BZ54=0,0,G234)</f>
        <v>0</v>
      </c>
      <c r="CB54" s="153">
        <f>IF(ISERR(ROUND(BZ54/CA54,4)),0,ROUND(BZ54/CA54,4))</f>
        <v>0</v>
      </c>
      <c r="CC54" s="109">
        <f>IF(BZ54=0,0,L234)</f>
        <v>0</v>
      </c>
      <c r="CD54" s="127">
        <f>IF(BZ54=0,0,M234)</f>
        <v>0</v>
      </c>
      <c r="CE54" s="318">
        <f>IF(ISERR(ROUND(CB54*CC54,0)=0),0,ROUND(CB54*CC54,0))</f>
        <v>0</v>
      </c>
      <c r="CF54" s="289">
        <f>IF(ISERR(ROUND(CB54*CD54,0)=0),0,ROUND(CB54*CD54,0))</f>
        <v>0</v>
      </c>
      <c r="CG54" s="397" t="s">
        <v>486</v>
      </c>
      <c r="CH54" s="112" t="str">
        <f t="shared" si="78"/>
        <v>Other</v>
      </c>
      <c r="CI54" s="404">
        <f t="shared" si="79"/>
        <v>0</v>
      </c>
      <c r="CJ54" s="404">
        <f t="shared" si="80"/>
        <v>0</v>
      </c>
      <c r="CK54" s="405">
        <f t="shared" si="81"/>
        <v>0</v>
      </c>
      <c r="CL54" s="404">
        <f t="shared" si="82"/>
        <v>0</v>
      </c>
      <c r="CM54" s="404">
        <f t="shared" si="83"/>
        <v>0</v>
      </c>
      <c r="CN54" s="406">
        <f t="shared" si="84"/>
        <v>0</v>
      </c>
      <c r="CO54" s="407">
        <f t="shared" si="85"/>
        <v>0</v>
      </c>
      <c r="CP54" s="366"/>
      <c r="CQ54" s="367"/>
      <c r="CR54" s="372"/>
      <c r="CS54" s="372"/>
      <c r="CT54" s="376"/>
      <c r="CU54" s="372"/>
      <c r="CV54" s="367"/>
      <c r="CW54" s="372"/>
      <c r="CX54" s="367"/>
      <c r="CY54" s="261"/>
      <c r="CZ54" s="43" t="s">
        <v>487</v>
      </c>
      <c r="DA54" s="43" t="str">
        <f>E164</f>
        <v>Other</v>
      </c>
      <c r="DB54" s="206"/>
      <c r="DC54" s="226">
        <f t="shared" si="65"/>
        <v>0</v>
      </c>
      <c r="DD54" s="441"/>
      <c r="DE54" s="442"/>
      <c r="DM54" s="247" t="s">
        <v>208</v>
      </c>
      <c r="DN54" s="200" t="s">
        <v>462</v>
      </c>
      <c r="DO54" s="219"/>
      <c r="DP54" s="219"/>
      <c r="DQ54" s="219"/>
      <c r="DR54" s="219"/>
      <c r="DS54" s="219"/>
      <c r="DT54" s="213"/>
      <c r="DU54" s="94"/>
      <c r="DV54" s="133"/>
      <c r="DW54" s="92"/>
      <c r="DX54" s="314"/>
      <c r="DY54" s="242"/>
      <c r="DZ54" s="334" t="s">
        <v>225</v>
      </c>
      <c r="EA54" s="57" t="s">
        <v>488</v>
      </c>
      <c r="EB54" s="57"/>
      <c r="EC54" s="155"/>
      <c r="ED54" s="155"/>
      <c r="EE54" s="108"/>
      <c r="EF54" s="371"/>
      <c r="EG54" s="397" t="s">
        <v>486</v>
      </c>
      <c r="EH54" s="43" t="str">
        <f t="shared" si="86"/>
        <v>Other</v>
      </c>
      <c r="EI54" s="404">
        <f t="shared" si="17"/>
        <v>0</v>
      </c>
      <c r="EJ54" s="404">
        <f t="shared" si="18"/>
        <v>0</v>
      </c>
      <c r="EK54" s="405">
        <f t="shared" si="87"/>
        <v>0</v>
      </c>
      <c r="EL54" s="404">
        <f t="shared" si="19"/>
        <v>0</v>
      </c>
      <c r="EM54" s="404">
        <f t="shared" si="20"/>
        <v>0</v>
      </c>
      <c r="EN54" s="406">
        <f t="shared" si="21"/>
        <v>0</v>
      </c>
      <c r="EO54" s="414">
        <f t="shared" si="22"/>
        <v>0</v>
      </c>
      <c r="EP54" s="366"/>
      <c r="EQ54" s="367"/>
      <c r="ER54" s="372"/>
      <c r="ES54" s="372"/>
      <c r="ET54" s="376"/>
      <c r="EU54" s="372"/>
      <c r="EV54" s="367"/>
      <c r="EW54" s="372"/>
      <c r="EX54" s="367"/>
      <c r="EY54" s="387" t="str">
        <f t="shared" si="66"/>
        <v/>
      </c>
      <c r="EZ54" s="52"/>
      <c r="FA54" s="52"/>
      <c r="FB54" s="52"/>
      <c r="FC54" s="52"/>
      <c r="FD54" s="52"/>
      <c r="FE54" s="52"/>
    </row>
    <row r="55" spans="29:161" ht="11.1" customHeight="1">
      <c r="AW55" s="389" t="s">
        <v>324</v>
      </c>
      <c r="AX55" s="31" t="str">
        <f>E162</f>
        <v>Other</v>
      </c>
      <c r="AY55" s="116"/>
      <c r="AZ55" s="116"/>
      <c r="BA55" s="124"/>
      <c r="BB55" s="109">
        <f t="shared" si="97"/>
        <v>0</v>
      </c>
      <c r="BC55" s="116"/>
      <c r="BD55" s="116"/>
      <c r="BE55" s="116"/>
      <c r="BF55" s="116"/>
      <c r="BG55" s="389" t="s">
        <v>474</v>
      </c>
      <c r="BH55" s="31" t="str">
        <f t="shared" si="89"/>
        <v>Other</v>
      </c>
      <c r="BI55" s="109">
        <f t="shared" si="90"/>
        <v>0</v>
      </c>
      <c r="BJ55" s="109">
        <f t="shared" si="91"/>
        <v>0</v>
      </c>
      <c r="BK55" s="110">
        <f t="shared" si="92"/>
        <v>0</v>
      </c>
      <c r="BL55" s="109">
        <f t="shared" si="93"/>
        <v>0</v>
      </c>
      <c r="BM55" s="109">
        <f t="shared" si="94"/>
        <v>0</v>
      </c>
      <c r="BN55" s="127">
        <f t="shared" si="95"/>
        <v>0</v>
      </c>
      <c r="BO55" s="449">
        <f t="shared" si="96"/>
        <v>0</v>
      </c>
      <c r="BP55" s="393" t="s">
        <v>386</v>
      </c>
      <c r="BQ55" s="79" t="s">
        <v>489</v>
      </c>
      <c r="BR55" s="454"/>
      <c r="BS55" s="455"/>
      <c r="BT55" s="452"/>
      <c r="BU55" s="208"/>
      <c r="BV55" s="178"/>
      <c r="BW55" s="484" t="s">
        <v>386</v>
      </c>
      <c r="BX55" s="112" t="str">
        <f>B235</f>
        <v>Emergency</v>
      </c>
      <c r="BY55" s="118">
        <f t="shared" si="98"/>
        <v>0</v>
      </c>
      <c r="BZ55" s="109">
        <f t="shared" si="98"/>
        <v>0</v>
      </c>
      <c r="CA55" s="109">
        <f>IF(BZ55=0,0,G235)</f>
        <v>0</v>
      </c>
      <c r="CB55" s="153">
        <f>IF(ISERR(ROUND(BZ55/CA55,4)),0,ROUND(BZ55/CA55,4))</f>
        <v>0</v>
      </c>
      <c r="CC55" s="109">
        <f>IF(BZ55=0,0,L235)</f>
        <v>0</v>
      </c>
      <c r="CD55" s="127">
        <f>IF(BZ55=0,0,M235)</f>
        <v>0</v>
      </c>
      <c r="CE55" s="318">
        <f>IF(ISERR(ROUND(CB55*CC55,0)=0),0,ROUND(CB55*CC55,0))</f>
        <v>0</v>
      </c>
      <c r="CF55" s="289">
        <f>IF(ISERR(ROUND(CB55*CD55,0)=0),0,ROUND(CB55*CD55,0))</f>
        <v>0</v>
      </c>
      <c r="CG55" s="397" t="s">
        <v>490</v>
      </c>
      <c r="CH55" s="112" t="str">
        <f t="shared" si="78"/>
        <v>Other</v>
      </c>
      <c r="CI55" s="404">
        <f t="shared" si="79"/>
        <v>0</v>
      </c>
      <c r="CJ55" s="404">
        <f t="shared" si="80"/>
        <v>0</v>
      </c>
      <c r="CK55" s="405">
        <f t="shared" si="81"/>
        <v>0</v>
      </c>
      <c r="CL55" s="404">
        <f t="shared" si="82"/>
        <v>0</v>
      </c>
      <c r="CM55" s="404">
        <f t="shared" si="83"/>
        <v>0</v>
      </c>
      <c r="CN55" s="406">
        <f t="shared" si="84"/>
        <v>0</v>
      </c>
      <c r="CO55" s="407">
        <f t="shared" si="85"/>
        <v>0</v>
      </c>
      <c r="CP55" s="366"/>
      <c r="CQ55" s="367"/>
      <c r="CR55" s="372"/>
      <c r="CS55" s="372"/>
      <c r="CT55" s="376"/>
      <c r="CU55" s="372"/>
      <c r="CV55" s="367"/>
      <c r="CW55" s="372"/>
      <c r="CX55" s="367"/>
      <c r="CY55" s="261"/>
      <c r="CZ55" s="43" t="s">
        <v>491</v>
      </c>
      <c r="DA55" s="43" t="str">
        <f>E165</f>
        <v>Other</v>
      </c>
      <c r="DB55" s="206"/>
      <c r="DC55" s="226">
        <f t="shared" si="65"/>
        <v>0</v>
      </c>
      <c r="DD55" s="441"/>
      <c r="DE55" s="442"/>
      <c r="DM55" s="88"/>
      <c r="DN55" s="201" t="s">
        <v>470</v>
      </c>
      <c r="DO55" s="183">
        <f>IF(F286=0,0,F286)</f>
        <v>0</v>
      </c>
      <c r="DP55" s="183"/>
      <c r="DQ55" s="183"/>
      <c r="DR55" s="183"/>
      <c r="DS55" s="183"/>
      <c r="DT55" s="186"/>
      <c r="DU55" s="99">
        <f>IF(ISERR(DU32=0),0,DU32)</f>
        <v>0</v>
      </c>
      <c r="DV55" s="134">
        <f>IF(F294=0,0,F294)</f>
        <v>0</v>
      </c>
      <c r="DW55" s="97">
        <f>IF(ISERR(ROUND(DU55*DV55,0)=0),0,ROUND(DU55*DV55,0))</f>
        <v>0</v>
      </c>
      <c r="DX55" s="339">
        <f>IF(G294=0,0,G294)</f>
        <v>0</v>
      </c>
      <c r="DY55" s="310">
        <f>IF(ISERR(ROUND(DU55*DX55,0)=0),0,ROUND(DU55*DX55,0))</f>
        <v>0</v>
      </c>
      <c r="DZ55" s="262"/>
      <c r="EA55" s="52" t="s">
        <v>492</v>
      </c>
      <c r="EB55" s="52"/>
      <c r="EC55" s="126">
        <f>IF(ISERR(ROUND(EC43/EC49,2)),0,ROUND(EC43/EC49,2))</f>
        <v>0</v>
      </c>
      <c r="ED55" s="126">
        <f>IF(ISERR(ROUND(ED43/ED49,2)),0,ROUND(ED43/ED49,2))</f>
        <v>0</v>
      </c>
      <c r="EE55" s="102">
        <f>IF(ISERR(ROUND(EE43/EE49,2)),0,ROUND(EE43/EE49,2))</f>
        <v>0</v>
      </c>
      <c r="EF55" s="260">
        <f>IF(ISERR(ROUND(EF43/EF49,2)),0,ROUND(EF43/EF49,2))</f>
        <v>0</v>
      </c>
      <c r="EG55" s="397" t="s">
        <v>490</v>
      </c>
      <c r="EH55" s="43" t="str">
        <f t="shared" si="86"/>
        <v>Other</v>
      </c>
      <c r="EI55" s="404">
        <f t="shared" si="17"/>
        <v>0</v>
      </c>
      <c r="EJ55" s="404">
        <f t="shared" si="18"/>
        <v>0</v>
      </c>
      <c r="EK55" s="405">
        <f t="shared" si="87"/>
        <v>0</v>
      </c>
      <c r="EL55" s="404">
        <f t="shared" si="19"/>
        <v>0</v>
      </c>
      <c r="EM55" s="404">
        <f t="shared" si="20"/>
        <v>0</v>
      </c>
      <c r="EN55" s="406">
        <f t="shared" si="21"/>
        <v>0</v>
      </c>
      <c r="EO55" s="414">
        <f t="shared" si="22"/>
        <v>0</v>
      </c>
      <c r="EP55" s="366"/>
      <c r="EQ55" s="367"/>
      <c r="ER55" s="372"/>
      <c r="ES55" s="372"/>
      <c r="ET55" s="376"/>
      <c r="EU55" s="372"/>
      <c r="EV55" s="367"/>
      <c r="EW55" s="372"/>
      <c r="EX55" s="367"/>
      <c r="EY55" s="387" t="str">
        <f t="shared" si="66"/>
        <v/>
      </c>
      <c r="EZ55" s="52"/>
      <c r="FA55" s="52"/>
      <c r="FB55" s="52"/>
      <c r="FC55" s="52"/>
      <c r="FD55" s="52"/>
      <c r="FE55" s="52"/>
    </row>
    <row r="56" spans="29:161" ht="11.1" customHeight="1">
      <c r="AC56" s="52"/>
      <c r="AD56" s="52"/>
      <c r="AE56" s="52"/>
      <c r="AF56" s="52"/>
      <c r="AG56" s="52"/>
      <c r="AH56" s="52"/>
      <c r="AI56" s="52"/>
      <c r="AJ56" s="52"/>
      <c r="AK56" s="52"/>
      <c r="AL56" s="52"/>
      <c r="AO56" s="52"/>
      <c r="AP56" s="52"/>
      <c r="AQ56" s="52"/>
      <c r="AR56" s="52"/>
      <c r="AS56" s="52"/>
      <c r="AT56" s="52"/>
      <c r="AU56" s="52"/>
      <c r="AV56" s="52"/>
      <c r="AW56" s="389" t="s">
        <v>333</v>
      </c>
      <c r="AX56" s="31" t="str">
        <f>E163</f>
        <v>Other</v>
      </c>
      <c r="AY56" s="116"/>
      <c r="AZ56" s="116"/>
      <c r="BA56" s="124"/>
      <c r="BB56" s="109">
        <f t="shared" si="97"/>
        <v>0</v>
      </c>
      <c r="BC56" s="116"/>
      <c r="BD56" s="116"/>
      <c r="BE56" s="116"/>
      <c r="BF56" s="116"/>
      <c r="BG56" s="389" t="s">
        <v>481</v>
      </c>
      <c r="BH56" s="31" t="str">
        <f t="shared" si="89"/>
        <v>Other</v>
      </c>
      <c r="BI56" s="109">
        <f t="shared" si="90"/>
        <v>0</v>
      </c>
      <c r="BJ56" s="109">
        <f t="shared" si="91"/>
        <v>0</v>
      </c>
      <c r="BK56" s="110">
        <f t="shared" si="92"/>
        <v>0</v>
      </c>
      <c r="BL56" s="109">
        <f t="shared" si="93"/>
        <v>0</v>
      </c>
      <c r="BM56" s="109">
        <f t="shared" si="94"/>
        <v>0</v>
      </c>
      <c r="BN56" s="127">
        <f t="shared" si="95"/>
        <v>0</v>
      </c>
      <c r="BO56" s="449">
        <f t="shared" si="96"/>
        <v>0</v>
      </c>
      <c r="BP56" s="394"/>
      <c r="BQ56" s="88" t="s">
        <v>493</v>
      </c>
      <c r="BR56" s="456"/>
      <c r="BS56" s="457"/>
      <c r="BT56" s="303"/>
      <c r="BU56" s="216"/>
      <c r="BV56" s="450">
        <f>IF(BN64=0,0,BN64)</f>
        <v>0</v>
      </c>
      <c r="BW56" s="484" t="s">
        <v>390</v>
      </c>
      <c r="BX56" s="112" t="str">
        <f>E236</f>
        <v>Observation</v>
      </c>
      <c r="BY56" s="118">
        <f t="shared" si="98"/>
        <v>0</v>
      </c>
      <c r="BZ56" s="109">
        <f t="shared" si="98"/>
        <v>0</v>
      </c>
      <c r="CA56" s="109">
        <f>IF(BZ56=0,0,G236)</f>
        <v>0</v>
      </c>
      <c r="CB56" s="153">
        <f>IF(ISERR(ROUND(BZ56/CA56,4)),0,ROUND(BZ56/CA56,4))</f>
        <v>0</v>
      </c>
      <c r="CC56" s="109">
        <f>IF(BZ56=0,0,L236)</f>
        <v>0</v>
      </c>
      <c r="CD56" s="127">
        <f>IF(BZ56=0,0,M236)</f>
        <v>0</v>
      </c>
      <c r="CE56" s="318">
        <f>IF(ISERR(ROUND(CB56*CC56,0)=0),0,ROUND(CB56*CC56,0))</f>
        <v>0</v>
      </c>
      <c r="CF56" s="289">
        <f>IF(ISERR(ROUND(CB56*CD56,0)=0),0,ROUND(CB56*CD56,0))</f>
        <v>0</v>
      </c>
      <c r="CG56" s="397" t="s">
        <v>494</v>
      </c>
      <c r="CH56" s="112" t="str">
        <f t="shared" si="78"/>
        <v>Other</v>
      </c>
      <c r="CI56" s="404">
        <f t="shared" si="79"/>
        <v>0</v>
      </c>
      <c r="CJ56" s="404">
        <f t="shared" si="80"/>
        <v>0</v>
      </c>
      <c r="CK56" s="405">
        <f t="shared" si="81"/>
        <v>0</v>
      </c>
      <c r="CL56" s="404">
        <f t="shared" si="82"/>
        <v>0</v>
      </c>
      <c r="CM56" s="404">
        <f t="shared" si="83"/>
        <v>0</v>
      </c>
      <c r="CN56" s="406">
        <f t="shared" si="84"/>
        <v>0</v>
      </c>
      <c r="CO56" s="407">
        <f t="shared" si="85"/>
        <v>0</v>
      </c>
      <c r="CP56" s="366"/>
      <c r="CQ56" s="367"/>
      <c r="CR56" s="372"/>
      <c r="CS56" s="372"/>
      <c r="CT56" s="376"/>
      <c r="CU56" s="372"/>
      <c r="CV56" s="367"/>
      <c r="CW56" s="372"/>
      <c r="CX56" s="367"/>
      <c r="CY56" s="351"/>
      <c r="CZ56" s="43" t="s">
        <v>495</v>
      </c>
      <c r="DA56" s="43" t="s">
        <v>343</v>
      </c>
      <c r="DB56" s="200"/>
      <c r="DC56" s="222">
        <f t="shared" si="65"/>
        <v>0</v>
      </c>
      <c r="DD56" s="441"/>
      <c r="DE56" s="442"/>
      <c r="DM56" s="284" t="s">
        <v>225</v>
      </c>
      <c r="DN56" s="202" t="s">
        <v>45</v>
      </c>
      <c r="DO56" s="219"/>
      <c r="DP56" s="219"/>
      <c r="DQ56" s="219"/>
      <c r="DR56" s="219"/>
      <c r="DS56" s="219"/>
      <c r="DT56" s="213"/>
      <c r="DU56" s="94"/>
      <c r="DV56" s="157"/>
      <c r="DW56" s="92"/>
      <c r="DX56" s="340"/>
      <c r="DY56" s="242"/>
      <c r="DZ56" s="334" t="s">
        <v>230</v>
      </c>
      <c r="EA56" s="57" t="s">
        <v>496</v>
      </c>
      <c r="EB56" s="57"/>
      <c r="EC56" s="155"/>
      <c r="ED56" s="155"/>
      <c r="EE56" s="108"/>
      <c r="EF56" s="371"/>
      <c r="EG56" s="397" t="s">
        <v>494</v>
      </c>
      <c r="EH56" s="43" t="str">
        <f t="shared" si="86"/>
        <v>Other</v>
      </c>
      <c r="EI56" s="404">
        <f t="shared" si="17"/>
        <v>0</v>
      </c>
      <c r="EJ56" s="404">
        <f t="shared" si="18"/>
        <v>0</v>
      </c>
      <c r="EK56" s="405">
        <f t="shared" si="87"/>
        <v>0</v>
      </c>
      <c r="EL56" s="404">
        <f t="shared" si="19"/>
        <v>0</v>
      </c>
      <c r="EM56" s="404">
        <f t="shared" si="20"/>
        <v>0</v>
      </c>
      <c r="EN56" s="406">
        <f t="shared" si="21"/>
        <v>0</v>
      </c>
      <c r="EO56" s="414">
        <f t="shared" si="22"/>
        <v>0</v>
      </c>
      <c r="EP56" s="366"/>
      <c r="EQ56" s="367"/>
      <c r="ER56" s="372"/>
      <c r="ES56" s="372"/>
      <c r="ET56" s="376"/>
      <c r="EU56" s="372"/>
      <c r="EV56" s="367"/>
      <c r="EW56" s="372"/>
      <c r="EX56" s="367"/>
      <c r="EY56" s="387" t="str">
        <f t="shared" si="66"/>
        <v/>
      </c>
      <c r="EZ56" s="52"/>
      <c r="FA56" s="52"/>
      <c r="FB56" s="52"/>
      <c r="FC56" s="52"/>
      <c r="FD56" s="52"/>
      <c r="FE56" s="52"/>
    </row>
    <row r="57" spans="29:161" ht="11.1" customHeight="1">
      <c r="AW57" s="389" t="s">
        <v>337</v>
      </c>
      <c r="AX57" s="31" t="str">
        <f>E164</f>
        <v>Other</v>
      </c>
      <c r="AY57" s="116"/>
      <c r="AZ57" s="116"/>
      <c r="BA57" s="124"/>
      <c r="BB57" s="109">
        <f t="shared" si="97"/>
        <v>0</v>
      </c>
      <c r="BC57" s="116"/>
      <c r="BD57" s="116"/>
      <c r="BE57" s="116"/>
      <c r="BF57" s="116"/>
      <c r="BG57" s="389" t="s">
        <v>486</v>
      </c>
      <c r="BH57" s="31" t="str">
        <f t="shared" si="89"/>
        <v>Other</v>
      </c>
      <c r="BI57" s="109">
        <f t="shared" si="90"/>
        <v>0</v>
      </c>
      <c r="BJ57" s="109">
        <f t="shared" si="91"/>
        <v>0</v>
      </c>
      <c r="BK57" s="110">
        <f t="shared" si="92"/>
        <v>0</v>
      </c>
      <c r="BL57" s="109">
        <f t="shared" si="93"/>
        <v>0</v>
      </c>
      <c r="BM57" s="109">
        <f t="shared" si="94"/>
        <v>0</v>
      </c>
      <c r="BN57" s="127">
        <f t="shared" si="95"/>
        <v>0</v>
      </c>
      <c r="BO57" s="449">
        <f t="shared" si="96"/>
        <v>0</v>
      </c>
      <c r="BP57" s="395" t="s">
        <v>390</v>
      </c>
      <c r="BQ57" s="54" t="s">
        <v>497</v>
      </c>
      <c r="BR57" s="458"/>
      <c r="BS57" s="457"/>
      <c r="BT57" s="303"/>
      <c r="BU57" s="216"/>
      <c r="BV57" s="176"/>
      <c r="BW57" s="400" t="s">
        <v>396</v>
      </c>
      <c r="BX57" s="148" t="s">
        <v>498</v>
      </c>
      <c r="BY57" s="122"/>
      <c r="BZ57" s="9"/>
      <c r="CA57" s="96"/>
      <c r="CB57" s="96"/>
      <c r="CC57" s="96"/>
      <c r="CD57" s="111"/>
      <c r="CE57" s="290"/>
      <c r="CF57" s="298"/>
      <c r="CG57" s="206"/>
      <c r="CH57" s="212" t="s">
        <v>499</v>
      </c>
      <c r="CI57" s="408"/>
      <c r="CJ57" s="409"/>
      <c r="CK57" s="409"/>
      <c r="CL57" s="409"/>
      <c r="CM57" s="409"/>
      <c r="CN57" s="410"/>
      <c r="CO57" s="411"/>
      <c r="CP57" s="366"/>
      <c r="CQ57" s="367"/>
      <c r="CR57" s="372"/>
      <c r="CS57" s="372"/>
      <c r="CT57" s="376"/>
      <c r="CU57" s="372"/>
      <c r="CV57" s="367"/>
      <c r="CW57" s="372"/>
      <c r="CX57" s="367"/>
      <c r="CY57" s="350" t="s">
        <v>289</v>
      </c>
      <c r="CZ57" s="57" t="s">
        <v>253</v>
      </c>
      <c r="DA57" s="57"/>
      <c r="DB57" s="200"/>
      <c r="DC57" s="440"/>
      <c r="DD57" s="219"/>
      <c r="DE57" s="222"/>
      <c r="DM57" s="60"/>
      <c r="DN57" s="204" t="s">
        <v>500</v>
      </c>
      <c r="DO57" s="183"/>
      <c r="DP57" s="183"/>
      <c r="DQ57" s="183"/>
      <c r="DR57" s="183"/>
      <c r="DS57" s="183"/>
      <c r="DT57" s="186"/>
      <c r="DU57" s="427">
        <f>IF(SUM(DU51,DU53,DU55)=0,0,SUM(DU51,DU53,DU55))</f>
        <v>0</v>
      </c>
      <c r="DV57" s="132"/>
      <c r="DW57" s="331">
        <f>IF(SUM(DW51,DW53,DW55)=0,0,SUM(DW51,DW53,DW55))</f>
        <v>0</v>
      </c>
      <c r="DX57" s="209"/>
      <c r="DY57" s="308">
        <f>IF(SUM(DY51,DY53,DY55)=0,0,SUM(DY51,DY53,DY55))</f>
        <v>0</v>
      </c>
      <c r="DZ57" s="262"/>
      <c r="EA57" s="52" t="s">
        <v>501</v>
      </c>
      <c r="EB57" s="52"/>
      <c r="EC57" s="126">
        <f>IF(ISERR(EC53-EC55=0),0,EC53-EC55)</f>
        <v>0</v>
      </c>
      <c r="ED57" s="126">
        <f>IF(ISERR(ED53-ED55=0),0,ED53-ED55)</f>
        <v>0</v>
      </c>
      <c r="EE57" s="102">
        <f>IF(ISERR(EE53-EE55=0),0,EE53-EE55)</f>
        <v>0</v>
      </c>
      <c r="EF57" s="260">
        <f>IF(ISERR(EF53-EF55=0),0,EF53-EF55)</f>
        <v>0</v>
      </c>
      <c r="EG57" s="206"/>
      <c r="EH57" s="212" t="s">
        <v>502</v>
      </c>
      <c r="EI57" s="408"/>
      <c r="EJ57" s="409"/>
      <c r="EK57" s="409"/>
      <c r="EL57" s="409"/>
      <c r="EM57" s="409"/>
      <c r="EN57" s="410"/>
      <c r="EO57" s="415"/>
      <c r="EP57" s="366"/>
      <c r="EQ57" s="367"/>
      <c r="ER57" s="372"/>
      <c r="ES57" s="372"/>
      <c r="ET57" s="376"/>
      <c r="EU57" s="372"/>
      <c r="EV57" s="367"/>
      <c r="EW57" s="372"/>
      <c r="EX57" s="367"/>
      <c r="EY57" s="387" t="str">
        <f t="shared" si="66"/>
        <v/>
      </c>
      <c r="EZ57" s="52"/>
      <c r="FA57" s="52"/>
      <c r="FB57" s="52"/>
      <c r="FC57" s="52"/>
      <c r="FD57" s="52"/>
      <c r="FE57" s="52"/>
    </row>
    <row r="58" spans="29:161" ht="11.1" customHeight="1">
      <c r="AC58" s="158" t="s">
        <v>503</v>
      </c>
      <c r="AD58" s="158"/>
      <c r="AE58" s="158"/>
      <c r="AF58" s="52" t="str">
        <f>IF(ISERR(REPT(E331,1)),0,REPT(E331,1))</f>
        <v/>
      </c>
      <c r="AG58" s="158"/>
      <c r="AH58" s="158"/>
      <c r="AI58" s="158"/>
      <c r="AJ58" s="158"/>
      <c r="AK58" s="158"/>
      <c r="AL58" s="158"/>
      <c r="AM58" s="159"/>
      <c r="AO58" s="158" t="s">
        <v>503</v>
      </c>
      <c r="AP58" s="52"/>
      <c r="AQ58" s="52"/>
      <c r="AR58" s="52" t="str">
        <f>IF(ISERR(REPT(E338,1)),0,REPT(E338,1))</f>
        <v/>
      </c>
      <c r="AS58" s="52"/>
      <c r="AT58" s="52"/>
      <c r="AU58" s="52"/>
      <c r="AV58" s="52"/>
      <c r="AW58" s="389" t="s">
        <v>341</v>
      </c>
      <c r="AX58" s="31" t="str">
        <f>E165</f>
        <v>Other</v>
      </c>
      <c r="AY58" s="116"/>
      <c r="AZ58" s="116"/>
      <c r="BA58" s="124"/>
      <c r="BB58" s="109">
        <f t="shared" si="97"/>
        <v>0</v>
      </c>
      <c r="BC58" s="116"/>
      <c r="BD58" s="116"/>
      <c r="BE58" s="116"/>
      <c r="BF58" s="116"/>
      <c r="BG58" s="389" t="s">
        <v>490</v>
      </c>
      <c r="BH58" s="31" t="str">
        <f t="shared" si="89"/>
        <v>Other</v>
      </c>
      <c r="BI58" s="109">
        <f t="shared" si="90"/>
        <v>0</v>
      </c>
      <c r="BJ58" s="109">
        <f t="shared" si="91"/>
        <v>0</v>
      </c>
      <c r="BK58" s="110">
        <f t="shared" si="92"/>
        <v>0</v>
      </c>
      <c r="BL58" s="109">
        <f t="shared" si="93"/>
        <v>0</v>
      </c>
      <c r="BM58" s="109">
        <f t="shared" si="94"/>
        <v>0</v>
      </c>
      <c r="BN58" s="127">
        <f t="shared" si="95"/>
        <v>0</v>
      </c>
      <c r="BO58" s="449">
        <f t="shared" si="96"/>
        <v>0</v>
      </c>
      <c r="BP58" s="396"/>
      <c r="BQ58" s="60" t="s">
        <v>504</v>
      </c>
      <c r="BR58" s="459"/>
      <c r="BS58" s="460"/>
      <c r="BT58" s="453"/>
      <c r="BU58" s="210"/>
      <c r="BV58" s="426">
        <f>IF(ISERR(+BS31+BT31+BU31+BV31+BV56+SUM(BV39:BV54)=0),0,+BS31+BT31+BU31+BV31+BV56+SUM(BV39:BV54))</f>
        <v>0</v>
      </c>
      <c r="BW58" s="353"/>
      <c r="BX58" s="62" t="s">
        <v>505</v>
      </c>
      <c r="BY58" s="125">
        <f>IF(SUM(BY54:BY56)=0,0,SUM(BY54:BY56))</f>
        <v>0</v>
      </c>
      <c r="BZ58" s="105">
        <f>IF(SUM(BZ54:BZ56)=0,0,SUM(BZ54:BZ56))</f>
        <v>0</v>
      </c>
      <c r="CA58" s="104"/>
      <c r="CB58" s="104"/>
      <c r="CC58" s="104"/>
      <c r="CD58" s="115"/>
      <c r="CE58" s="236">
        <f>IF(SUM(CE54:CE56)=0,0,SUM(CE54:CE56))</f>
        <v>0</v>
      </c>
      <c r="CF58" s="288">
        <f>IF(SUM(CF54:CF56)=0,0,SUM(CF54:CF56))</f>
        <v>0</v>
      </c>
      <c r="CG58" s="398" t="s">
        <v>506</v>
      </c>
      <c r="CH58" s="62" t="str">
        <f>B234</f>
        <v>Clinic</v>
      </c>
      <c r="CI58" s="404">
        <f>IF(J234=0,0,J234)</f>
        <v>0</v>
      </c>
      <c r="CJ58" s="404">
        <f>IF(CI58=0,0,G234)</f>
        <v>0</v>
      </c>
      <c r="CK58" s="405">
        <f>IF(CI58=0,0,ROUND(CI58/CJ58,6))</f>
        <v>0</v>
      </c>
      <c r="CL58" s="404">
        <f>IF(CI58=0,0,IF(L234=0,0,L234))</f>
        <v>0</v>
      </c>
      <c r="CM58" s="404">
        <f>IF(CI58=0,0,IF(M234=0,0,M234))</f>
        <v>0</v>
      </c>
      <c r="CN58" s="406">
        <f>IF(ISERR(ROUND(CK58*CL58,0)=0),0,ROUND(CK58*CL58,0))</f>
        <v>0</v>
      </c>
      <c r="CO58" s="407">
        <f>IF(ISERR(ROUND(CK58*CM58,0)=0),0,ROUND(CK58*CM58,0))</f>
        <v>0</v>
      </c>
      <c r="CP58" s="366"/>
      <c r="CQ58" s="367"/>
      <c r="CR58" s="372"/>
      <c r="CS58" s="372"/>
      <c r="CT58" s="376"/>
      <c r="CU58" s="372"/>
      <c r="CV58" s="367"/>
      <c r="CW58" s="372"/>
      <c r="CX58" s="367"/>
      <c r="CY58" s="351"/>
      <c r="CZ58" s="52" t="s">
        <v>364</v>
      </c>
      <c r="DA58" s="52"/>
      <c r="DB58" s="198"/>
      <c r="DC58" s="444">
        <f>IF(E264=0,0,E264)</f>
        <v>0</v>
      </c>
      <c r="DD58" s="183"/>
      <c r="DE58" s="438">
        <f>IF(F264=0,0,F264)</f>
        <v>0</v>
      </c>
      <c r="DZ58" s="370" t="s">
        <v>240</v>
      </c>
      <c r="EA58" s="55" t="s">
        <v>507</v>
      </c>
      <c r="EB58" s="57"/>
      <c r="EC58" s="155"/>
      <c r="ED58" s="155"/>
      <c r="EE58" s="108"/>
      <c r="EF58" s="371"/>
      <c r="EG58" s="398" t="s">
        <v>506</v>
      </c>
      <c r="EH58" s="52" t="str">
        <f>B234</f>
        <v>Clinic</v>
      </c>
      <c r="EI58" s="404">
        <f>IF(K234=0,0,K234)</f>
        <v>0</v>
      </c>
      <c r="EJ58" s="404">
        <f>IF(EI58=0,0,G234)</f>
        <v>0</v>
      </c>
      <c r="EK58" s="405">
        <f>IF(EI58=0,0,ROUND(EI58/EJ58,6))</f>
        <v>0</v>
      </c>
      <c r="EL58" s="404">
        <f>IF(EI58=0,0,IF(L234=0,0,L234))</f>
        <v>0</v>
      </c>
      <c r="EM58" s="404">
        <f>IF(EI58=0,0,IF(M234=0,0,M234))</f>
        <v>0</v>
      </c>
      <c r="EN58" s="406">
        <f>IF(ISERR(ROUND(EK58*EL58,0)=0),0,ROUND(EK58*EL58,0))</f>
        <v>0</v>
      </c>
      <c r="EO58" s="414">
        <f>IF(ISERR(ROUND(EK58*EM58,0)=0),0,ROUND(EK58*EM58,0))</f>
        <v>0</v>
      </c>
      <c r="EP58" s="366"/>
      <c r="EQ58" s="367"/>
      <c r="ER58" s="372"/>
      <c r="ES58" s="372"/>
      <c r="ET58" s="376"/>
      <c r="EU58" s="372"/>
      <c r="EV58" s="367"/>
      <c r="EW58" s="372"/>
      <c r="EX58" s="367"/>
      <c r="EY58" s="387" t="str">
        <f t="shared" si="66"/>
        <v/>
      </c>
      <c r="EZ58" s="52"/>
      <c r="FA58" s="52"/>
      <c r="FB58" s="52"/>
      <c r="FC58" s="52"/>
      <c r="FD58" s="52"/>
      <c r="FE58" s="52"/>
    </row>
    <row r="59" spans="29:161" ht="11.1" customHeight="1">
      <c r="AC59" s="158" t="s">
        <v>508</v>
      </c>
      <c r="AD59" s="52" t="str">
        <f>IF(ISERR(REPT(E332,1)),0,REPT(E332,1))</f>
        <v/>
      </c>
      <c r="AE59" s="158"/>
      <c r="AF59" s="158"/>
      <c r="AG59" s="159"/>
      <c r="AH59" s="158" t="s">
        <v>509</v>
      </c>
      <c r="AI59" s="52" t="str">
        <f>IF(ISERR(REPT(E333,1)),0,REPT(E333,1))</f>
        <v/>
      </c>
      <c r="AJ59" s="158"/>
      <c r="AK59" s="158"/>
      <c r="AL59" s="158"/>
      <c r="AM59" s="159"/>
      <c r="AO59" s="158" t="s">
        <v>508</v>
      </c>
      <c r="AP59" s="52"/>
      <c r="AQ59" s="52"/>
      <c r="AR59" s="52" t="str">
        <f>IF(ISERR(REPT(E339,1)),0,REPT(E339,1))</f>
        <v/>
      </c>
      <c r="AS59" s="52"/>
      <c r="AT59" s="52"/>
      <c r="AU59" s="52"/>
      <c r="AV59" s="52"/>
      <c r="AW59" s="389" t="s">
        <v>348</v>
      </c>
      <c r="AX59" s="31" t="s">
        <v>349</v>
      </c>
      <c r="AY59" s="116"/>
      <c r="AZ59" s="116"/>
      <c r="BA59" s="124"/>
      <c r="BB59" s="109">
        <f t="shared" si="97"/>
        <v>0</v>
      </c>
      <c r="BC59" s="116"/>
      <c r="BD59" s="116"/>
      <c r="BE59" s="116"/>
      <c r="BF59" s="116"/>
      <c r="BG59" s="389" t="s">
        <v>494</v>
      </c>
      <c r="BH59" s="31" t="str">
        <f t="shared" si="89"/>
        <v>Other</v>
      </c>
      <c r="BI59" s="109">
        <f t="shared" si="90"/>
        <v>0</v>
      </c>
      <c r="BJ59" s="109">
        <f t="shared" si="91"/>
        <v>0</v>
      </c>
      <c r="BK59" s="110">
        <f t="shared" si="92"/>
        <v>0</v>
      </c>
      <c r="BL59" s="109">
        <f>IF(L232=0,0,L232)</f>
        <v>0</v>
      </c>
      <c r="BM59" s="109">
        <f t="shared" si="94"/>
        <v>0</v>
      </c>
      <c r="BN59" s="127">
        <f t="shared" si="95"/>
        <v>0</v>
      </c>
      <c r="BO59" s="449">
        <f t="shared" si="96"/>
        <v>0</v>
      </c>
      <c r="BW59" s="485" t="s">
        <v>402</v>
      </c>
      <c r="BX59" s="77" t="s">
        <v>510</v>
      </c>
      <c r="BY59" s="118">
        <f>IF(ISERR(BY41+BY58=0),0,BY41+BY58)</f>
        <v>0</v>
      </c>
      <c r="BZ59" s="109">
        <f>IF(ISERR(BZ41+BZ58=0),0,BZ41+BZ58)</f>
        <v>0</v>
      </c>
      <c r="CA59" s="116"/>
      <c r="CB59" s="116"/>
      <c r="CC59" s="116"/>
      <c r="CD59" s="119"/>
      <c r="CE59" s="419">
        <f>IF(ISERR(CE41+CE58=0),0,CE41+CE58)</f>
        <v>0</v>
      </c>
      <c r="CF59" s="420">
        <f>IF(SUM(CF54:CF56)=0,0,SUM(CF54:CF56))</f>
        <v>0</v>
      </c>
      <c r="CG59" s="397" t="s">
        <v>511</v>
      </c>
      <c r="CH59" s="112" t="str">
        <f>B235</f>
        <v>Emergency</v>
      </c>
      <c r="CI59" s="404">
        <f>IF(J235=0,0,J235)</f>
        <v>0</v>
      </c>
      <c r="CJ59" s="404">
        <f>IF(CI59=0,0,G235)</f>
        <v>0</v>
      </c>
      <c r="CK59" s="405">
        <f>IF(CI59=0,0,ROUND(CI59/CJ59,6))</f>
        <v>0</v>
      </c>
      <c r="CL59" s="404">
        <f>IF(CI59=0,0,IF(L235=0,0,L235))</f>
        <v>0</v>
      </c>
      <c r="CM59" s="404">
        <f>IF(CI59=0,0,IF(M235=0,0,M235))</f>
        <v>0</v>
      </c>
      <c r="CN59" s="406">
        <f>IF(ISERR(ROUND(CK59*CL59,0)=0),0,ROUND(CK59*CL59,0))</f>
        <v>0</v>
      </c>
      <c r="CO59" s="407">
        <f>IF(ISERR(ROUND(CK59*CM59,0)=0),0,ROUND(CK59*CM59,0))</f>
        <v>0</v>
      </c>
      <c r="CP59" s="366"/>
      <c r="CQ59" s="367"/>
      <c r="CR59" s="372"/>
      <c r="CS59" s="372"/>
      <c r="CT59" s="376"/>
      <c r="CU59" s="372"/>
      <c r="CV59" s="367"/>
      <c r="CW59" s="372"/>
      <c r="CX59" s="367"/>
      <c r="CY59" s="359" t="s">
        <v>294</v>
      </c>
      <c r="CZ59" s="55" t="s">
        <v>512</v>
      </c>
      <c r="DA59" s="57"/>
      <c r="DB59" s="200"/>
      <c r="DC59" s="443"/>
      <c r="DD59" s="173"/>
      <c r="DE59" s="227"/>
      <c r="DZ59" s="243"/>
      <c r="EA59" s="50" t="s">
        <v>513</v>
      </c>
      <c r="EB59" s="45"/>
      <c r="EC59" s="433">
        <f>IF(ISERR(ROUND(EC57*(E322/EC41),2)),0,ROUND(EC57*(E322/EC41),2))</f>
        <v>0</v>
      </c>
      <c r="ED59" s="433">
        <f>IF(ISERR(ROUND(ED57*(F322/ED41),2)),0,ROUND(ED57*(F322/ED41),2))</f>
        <v>0</v>
      </c>
      <c r="EE59" s="434">
        <f>IF(ISERR(ROUND(EE57*(G322/EE41),2)),0,ROUND(EE57*(G322/EE41),2))</f>
        <v>0</v>
      </c>
      <c r="EF59" s="435">
        <f>IF(ISERR(ROUND(EF57*(H322/EF41),2)),0,ROUND(EF57*(H322/EF41),2))</f>
        <v>0</v>
      </c>
      <c r="EG59" s="397" t="s">
        <v>511</v>
      </c>
      <c r="EH59" s="43" t="str">
        <f>B235</f>
        <v>Emergency</v>
      </c>
      <c r="EI59" s="404">
        <f>IF(K235=0,0,K235)</f>
        <v>0</v>
      </c>
      <c r="EJ59" s="404">
        <f>IF(EI59=0,0,G235)</f>
        <v>0</v>
      </c>
      <c r="EK59" s="405">
        <f>IF(EI59=0,0,ROUND(EI59/EJ59,6))</f>
        <v>0</v>
      </c>
      <c r="EL59" s="404">
        <f>IF(EI59=0,0,IF(L235=0,0,L235))</f>
        <v>0</v>
      </c>
      <c r="EM59" s="404">
        <f>IF(EI59=0,0,IF(M235=0,0,M235))</f>
        <v>0</v>
      </c>
      <c r="EN59" s="406">
        <f>IF(ISERR(ROUND(EK59*EL59,0)=0),0,ROUND(EK59*EL59,0))</f>
        <v>0</v>
      </c>
      <c r="EO59" s="414">
        <f>IF(ISERR(ROUND(EK59*EM59,0)=0),0,ROUND(EK59*EM59,0))</f>
        <v>0</v>
      </c>
      <c r="EP59" s="366"/>
      <c r="EQ59" s="367"/>
      <c r="ER59" s="372"/>
      <c r="ES59" s="372"/>
      <c r="ET59" s="376"/>
      <c r="EU59" s="372"/>
      <c r="EV59" s="367"/>
      <c r="EW59" s="372"/>
      <c r="EX59" s="367"/>
      <c r="EY59" s="387" t="str">
        <f t="shared" si="66"/>
        <v/>
      </c>
      <c r="EZ59" s="52"/>
      <c r="FA59" s="52"/>
      <c r="FB59" s="52"/>
      <c r="FC59" s="52"/>
      <c r="FD59" s="52"/>
      <c r="FE59" s="52"/>
    </row>
    <row r="60" spans="29:161" ht="11.1" customHeight="1">
      <c r="AC60" s="158" t="s">
        <v>514</v>
      </c>
      <c r="AD60" s="52" t="str">
        <f>IF(ISERR(REPT(E334,1)),0,REPT(E334,1))</f>
        <v/>
      </c>
      <c r="AE60" s="158"/>
      <c r="AF60" s="158"/>
      <c r="AG60" s="158"/>
      <c r="AH60" s="158"/>
      <c r="AI60" s="158"/>
      <c r="AJ60" s="158"/>
      <c r="AK60" s="158"/>
      <c r="AL60" s="158"/>
      <c r="AM60" s="159"/>
      <c r="AO60" s="158" t="s">
        <v>509</v>
      </c>
      <c r="AP60" s="52"/>
      <c r="AQ60" s="52"/>
      <c r="AR60" s="52" t="str">
        <f>IF(ISERR(REPT(E340,1)),0,REPT(E340,1))</f>
        <v/>
      </c>
      <c r="AS60" s="52"/>
      <c r="AT60" s="52"/>
      <c r="AU60" s="52"/>
      <c r="AV60" s="52"/>
      <c r="AW60" s="390" t="s">
        <v>359</v>
      </c>
      <c r="AX60" s="103" t="s">
        <v>45</v>
      </c>
      <c r="AY60" s="116"/>
      <c r="AZ60" s="116"/>
      <c r="BA60" s="416">
        <f>IF(SUM(BA40:BA43)=0,0,SUM(BA40:BA43))</f>
        <v>0</v>
      </c>
      <c r="BB60" s="416">
        <f>IF(SUM(BB40:BB59)=0,0,SUM(BB40:BB59))</f>
        <v>0</v>
      </c>
      <c r="BC60" s="417">
        <f>IF(ISERR(BB60/BB36),0,BB60/BB36)</f>
        <v>0</v>
      </c>
      <c r="BD60" s="416">
        <f>IF(SUM(BD40:BD43)=0,0,SUM(BD40:BD43))</f>
        <v>0</v>
      </c>
      <c r="BE60" s="416">
        <f>IF(SUM(BE40:BE43)=0,0,SUM(BE40:BE43))</f>
        <v>0</v>
      </c>
      <c r="BF60" s="418">
        <f>IF(ISERR((BB60-BB59)/BE60),0,(BB60-BB59)/BE60)</f>
        <v>0</v>
      </c>
      <c r="BG60" s="42"/>
      <c r="BH60" s="77" t="s">
        <v>515</v>
      </c>
      <c r="BI60" s="248"/>
      <c r="BJ60" s="248"/>
      <c r="BK60" s="154"/>
      <c r="BL60" s="120"/>
      <c r="BM60" s="120"/>
      <c r="BN60" s="120"/>
      <c r="BO60" s="483"/>
      <c r="CG60" s="350" t="s">
        <v>516</v>
      </c>
      <c r="CH60" s="58" t="str">
        <f>E236</f>
        <v>Observation</v>
      </c>
      <c r="CI60" s="404">
        <f>IF(J236=0,0,J236)</f>
        <v>0</v>
      </c>
      <c r="CJ60" s="404">
        <f>IF(CI60=0,0,G236)</f>
        <v>0</v>
      </c>
      <c r="CK60" s="405">
        <f>IF(CI60=0,0,ROUND(CI60/CJ60,6))</f>
        <v>0</v>
      </c>
      <c r="CL60" s="404">
        <f>IF(CI60=0,0,IF(L236=0,0,L236))</f>
        <v>0</v>
      </c>
      <c r="CM60" s="404">
        <f>IF(CI60=0,0,IF(M236=0,0,M236))</f>
        <v>0</v>
      </c>
      <c r="CN60" s="406">
        <f>IF(ISERR(ROUND(CK60*CL60,0)=0),0,ROUND(CK60*CL60,0))</f>
        <v>0</v>
      </c>
      <c r="CO60" s="407">
        <f>IF(ISERR(ROUND(CK60*CM60,0)=0),0,ROUND(CK60*CM60,0))</f>
        <v>0</v>
      </c>
      <c r="CP60" s="366"/>
      <c r="CQ60" s="367"/>
      <c r="CR60" s="372"/>
      <c r="CS60" s="372"/>
      <c r="CT60" s="376"/>
      <c r="CU60" s="372"/>
      <c r="CV60" s="367"/>
      <c r="CW60" s="372"/>
      <c r="CX60" s="367"/>
      <c r="CY60" s="352"/>
      <c r="CZ60" s="51" t="s">
        <v>517</v>
      </c>
      <c r="DA60" s="52"/>
      <c r="DB60" s="201"/>
      <c r="DC60" s="439">
        <f>IF(SUM(DC34,DC37:DC58)=0,0,SUM(DC34,DC37:DC58))</f>
        <v>0</v>
      </c>
      <c r="DD60" s="183"/>
      <c r="DE60" s="439">
        <f>IF(SUM(DE34,DE58)=0,0,SUM(DE34,DE58))</f>
        <v>0</v>
      </c>
      <c r="DZ60" s="245"/>
      <c r="EA60" s="51" t="s">
        <v>518</v>
      </c>
      <c r="EB60" s="161"/>
      <c r="EC60" s="126"/>
      <c r="ED60" s="126"/>
      <c r="EE60" s="102"/>
      <c r="EF60" s="260"/>
      <c r="EG60" s="350" t="s">
        <v>516</v>
      </c>
      <c r="EH60" s="57" t="str">
        <f>E236</f>
        <v>Observation</v>
      </c>
      <c r="EI60" s="404">
        <f>IF(K236=0,0,K236)</f>
        <v>0</v>
      </c>
      <c r="EJ60" s="404">
        <f>IF(EI60=0,0,G236)</f>
        <v>0</v>
      </c>
      <c r="EK60" s="405">
        <f>IF(EI60=0,0,ROUND(EI60/EJ60,6))</f>
        <v>0</v>
      </c>
      <c r="EL60" s="404">
        <f>IF(EI60=0,0,IF(L236=0,0,L236))</f>
        <v>0</v>
      </c>
      <c r="EM60" s="404">
        <f>IF(EI60=0,0,IF(M236=0,0,M236))</f>
        <v>0</v>
      </c>
      <c r="EN60" s="406">
        <f>IF(ISERR(ROUND(EK60*EL60,0)=0),0,ROUND(EK60*EL60,0))</f>
        <v>0</v>
      </c>
      <c r="EO60" s="414">
        <f>IF(ISERR(ROUND(EK60*EM60,0)=0),0,ROUND(EK60*EM60,0))</f>
        <v>0</v>
      </c>
      <c r="EP60" s="366"/>
      <c r="EQ60" s="367"/>
      <c r="ER60" s="372"/>
      <c r="ES60" s="372"/>
      <c r="ET60" s="376"/>
      <c r="EU60" s="372"/>
      <c r="EV60" s="367"/>
      <c r="EW60" s="372"/>
      <c r="EX60" s="367"/>
      <c r="EY60" s="387" t="str">
        <f t="shared" si="66"/>
        <v/>
      </c>
      <c r="EZ60" s="52"/>
      <c r="FA60" s="52"/>
      <c r="FB60" s="52"/>
      <c r="FC60" s="52"/>
      <c r="FD60" s="52"/>
      <c r="FE60" s="52"/>
    </row>
    <row r="61" spans="29:161" ht="11.1" customHeight="1">
      <c r="AC61" s="158" t="s">
        <v>519</v>
      </c>
      <c r="AD61" s="158"/>
      <c r="AE61" s="158"/>
      <c r="AF61" s="52" t="str">
        <f>IF(ISERR(REPT(E335,1)),0,REPT(E335,1))</f>
        <v/>
      </c>
      <c r="AG61" s="158"/>
      <c r="AH61" s="158"/>
      <c r="AI61" s="158"/>
      <c r="AJ61" s="158"/>
      <c r="AK61" s="158"/>
      <c r="AL61" s="158"/>
      <c r="AM61" s="159"/>
      <c r="AO61" s="158" t="s">
        <v>519</v>
      </c>
      <c r="AP61" s="52"/>
      <c r="AQ61" s="52"/>
      <c r="AR61" s="52" t="str">
        <f>IF(ISERR(REPT(E341,1)),0,REPT(E341,1))</f>
        <v/>
      </c>
      <c r="AS61" s="52"/>
      <c r="AT61" s="52"/>
      <c r="AU61" s="52"/>
      <c r="AV61" s="52"/>
      <c r="BB61" s="12"/>
      <c r="BG61" s="389" t="s">
        <v>506</v>
      </c>
      <c r="BH61" s="31" t="str">
        <f>B234</f>
        <v>Clinic</v>
      </c>
      <c r="BI61" s="109">
        <f t="shared" ref="BI61:BJ63" si="99">IF(F234=0,0,F234)</f>
        <v>0</v>
      </c>
      <c r="BJ61" s="109">
        <f t="shared" si="99"/>
        <v>0</v>
      </c>
      <c r="BK61" s="110">
        <f>IF(ISERR(ROUND(F234/G234,6)),0,ROUND(F234/G234,6))</f>
        <v>0</v>
      </c>
      <c r="BL61" s="109">
        <f t="shared" ref="BL61:BM63" si="100">IF(L234=0,0,L234)</f>
        <v>0</v>
      </c>
      <c r="BM61" s="109">
        <f t="shared" si="100"/>
        <v>0</v>
      </c>
      <c r="BN61" s="109">
        <f>IF(ISERR(ROUND(BK61*BL61,0)=0),0,ROUND(BK61*BL61,0))</f>
        <v>0</v>
      </c>
      <c r="BO61" s="289">
        <f>IF(ISERR(ROUND(BK61*BM61,0)=0),0,ROUND(BK61*BM61,0))</f>
        <v>0</v>
      </c>
      <c r="CG61" s="399" t="s">
        <v>520</v>
      </c>
      <c r="CH61" s="77" t="s">
        <v>521</v>
      </c>
      <c r="CI61" s="409"/>
      <c r="CJ61" s="409"/>
      <c r="CK61" s="409"/>
      <c r="CL61" s="409"/>
      <c r="CM61" s="409"/>
      <c r="CN61" s="421">
        <f>IF(SUM(CN15:CN56,CN58:CN60)=0,0,SUM(CN15:CN56,CN58:CN60))</f>
        <v>0</v>
      </c>
      <c r="CO61" s="422">
        <f>IF(SUM(CO15:CO56,CO58:CO60)=0,0,SUM(CO15:CO56,CO58:CO60))</f>
        <v>0</v>
      </c>
      <c r="CP61" s="366"/>
      <c r="CQ61" s="367"/>
      <c r="CR61" s="372"/>
      <c r="CS61" s="372"/>
      <c r="CT61" s="376"/>
      <c r="CU61" s="372"/>
      <c r="CV61" s="367"/>
      <c r="CW61" s="372"/>
      <c r="CX61" s="367"/>
      <c r="CY61" s="350" t="s">
        <v>301</v>
      </c>
      <c r="CZ61" s="57" t="s">
        <v>122</v>
      </c>
      <c r="DA61" s="57"/>
      <c r="DB61" s="224"/>
      <c r="DC61" s="225"/>
      <c r="DD61" s="200"/>
      <c r="DE61" s="222"/>
      <c r="DZ61" s="334" t="s">
        <v>251</v>
      </c>
      <c r="EA61" s="57" t="s">
        <v>522</v>
      </c>
      <c r="EB61" s="57"/>
      <c r="EC61" s="106"/>
      <c r="ED61" s="106"/>
      <c r="EE61" s="92"/>
      <c r="EF61" s="363"/>
      <c r="EG61" s="399" t="s">
        <v>520</v>
      </c>
      <c r="EH61" s="77" t="s">
        <v>521</v>
      </c>
      <c r="EI61" s="409"/>
      <c r="EJ61" s="409"/>
      <c r="EK61" s="409"/>
      <c r="EL61" s="409"/>
      <c r="EM61" s="409"/>
      <c r="EN61" s="421">
        <f>IF(SUM(EN15:EN56,EN58:EN60)=0,0,SUM(EN15:EN56,EN58:EN60))</f>
        <v>0</v>
      </c>
      <c r="EO61" s="424">
        <f>IF(SUM(EO15:EO56,EO58:EO60)=0,0,SUM(EO15:EO56,EO58:EO60))</f>
        <v>0</v>
      </c>
      <c r="EP61" s="366"/>
      <c r="EQ61" s="367"/>
      <c r="ER61" s="372"/>
      <c r="ES61" s="372"/>
      <c r="ET61" s="376"/>
      <c r="EU61" s="372"/>
      <c r="EV61" s="367"/>
      <c r="EW61" s="372"/>
      <c r="EX61" s="367"/>
      <c r="EY61" s="387" t="str">
        <f t="shared" si="66"/>
        <v/>
      </c>
      <c r="EZ61" s="52"/>
      <c r="FA61" s="52"/>
      <c r="FB61" s="52"/>
      <c r="FC61" s="52"/>
      <c r="FD61" s="52"/>
      <c r="FE61" s="52"/>
    </row>
    <row r="62" spans="29:161" ht="11.1" customHeight="1">
      <c r="AC62" s="158" t="s">
        <v>523</v>
      </c>
      <c r="AD62" s="158"/>
      <c r="AE62" s="158"/>
      <c r="AF62" s="52" t="str">
        <f>IF(ISERR(REPT(E336,1)),0,REPT(E336,1))</f>
        <v/>
      </c>
      <c r="AG62" s="158"/>
      <c r="AH62" s="158"/>
      <c r="AI62" s="158"/>
      <c r="AJ62" s="158"/>
      <c r="AK62" s="158"/>
      <c r="AL62" s="158"/>
      <c r="AM62" s="159"/>
      <c r="AO62" s="158" t="s">
        <v>523</v>
      </c>
      <c r="AP62" s="52"/>
      <c r="AQ62" s="52"/>
      <c r="AR62" s="52" t="str">
        <f>IF(ISERR(REPT(E342,1)),0,REPT(E342,1))</f>
        <v/>
      </c>
      <c r="AS62" s="52"/>
      <c r="AT62" s="52"/>
      <c r="AU62" s="52"/>
      <c r="AV62" s="52"/>
      <c r="BG62" s="389" t="s">
        <v>511</v>
      </c>
      <c r="BH62" s="31" t="str">
        <f>B235</f>
        <v>Emergency</v>
      </c>
      <c r="BI62" s="109">
        <f t="shared" si="99"/>
        <v>0</v>
      </c>
      <c r="BJ62" s="109">
        <f t="shared" si="99"/>
        <v>0</v>
      </c>
      <c r="BK62" s="110">
        <f>IF(ISERR(ROUND(F235/G235,6)),0,ROUND(F235/G235,6))</f>
        <v>0</v>
      </c>
      <c r="BL62" s="109">
        <f t="shared" si="100"/>
        <v>0</v>
      </c>
      <c r="BM62" s="109">
        <f t="shared" si="100"/>
        <v>0</v>
      </c>
      <c r="BN62" s="109">
        <f>IF(ISERR(ROUND(BK62*BL62,0)=0),0,ROUND(BK62*BL62,0))</f>
        <v>0</v>
      </c>
      <c r="BO62" s="289">
        <f>IF(ISERR(ROUND(BK62*BM62,0)=0),0,ROUND(BK62*BM62,0))</f>
        <v>0</v>
      </c>
      <c r="CP62" s="366"/>
      <c r="CQ62" s="367"/>
      <c r="CR62" s="372"/>
      <c r="CS62" s="372"/>
      <c r="CT62" s="376"/>
      <c r="CU62" s="372"/>
      <c r="CV62" s="367"/>
      <c r="CW62" s="372"/>
      <c r="CX62" s="367"/>
      <c r="CY62" s="351"/>
      <c r="CZ62" s="52" t="s">
        <v>524</v>
      </c>
      <c r="DA62" s="52"/>
      <c r="DB62" s="224"/>
      <c r="DC62" s="225"/>
      <c r="DD62" s="201"/>
      <c r="DE62" s="214">
        <f>IF(DC60+DE60-DC26-DE26&lt;=0,0,DC60+DE60-DC26-DE26)</f>
        <v>0</v>
      </c>
      <c r="DZ62" s="262"/>
      <c r="EA62" s="52" t="s">
        <v>525</v>
      </c>
      <c r="EB62" s="52"/>
      <c r="EC62" s="105">
        <f>IF(ISERR(ROUND(EC51*EC59,0)=0),0,ROUND(EC51*EC59,0))</f>
        <v>0</v>
      </c>
      <c r="ED62" s="105">
        <f>IF(ISERR(ROUND(ED51*ED59,0)=0),0,ROUND(ED51*ED59,0))</f>
        <v>0</v>
      </c>
      <c r="EE62" s="97">
        <f>IF(ISERR(ROUND(EE51*EE59,0)=0),0,ROUND(EE51*EE59,0))</f>
        <v>0</v>
      </c>
      <c r="EF62" s="310">
        <f>IF(ISERR(ROUND(EF51*EF59,0)=0),0,ROUND(EF51*EF59,0))</f>
        <v>0</v>
      </c>
      <c r="EP62" s="366"/>
      <c r="EQ62" s="367"/>
      <c r="ER62" s="372"/>
      <c r="ES62" s="372"/>
      <c r="ET62" s="376"/>
      <c r="EU62" s="372"/>
      <c r="EV62" s="367"/>
      <c r="EW62" s="372"/>
      <c r="EX62" s="367"/>
      <c r="EY62" s="387" t="str">
        <f t="shared" si="66"/>
        <v/>
      </c>
      <c r="EZ62" s="52"/>
      <c r="FA62" s="52"/>
      <c r="FB62" s="52"/>
      <c r="FC62" s="52"/>
      <c r="FD62" s="52"/>
      <c r="FE62" s="52"/>
    </row>
    <row r="63" spans="29:161" ht="11.1" customHeight="1">
      <c r="AD63" s="160"/>
      <c r="AE63" s="160"/>
      <c r="AF63" s="160"/>
      <c r="AG63" s="160"/>
      <c r="AH63" s="160"/>
      <c r="AI63" s="160"/>
      <c r="AJ63" s="160"/>
      <c r="AK63" s="160"/>
      <c r="AL63" s="160"/>
      <c r="AM63" s="160"/>
      <c r="AN63" s="160"/>
      <c r="AO63" s="160"/>
      <c r="AP63" s="160"/>
      <c r="AQ63" s="160"/>
      <c r="AR63" s="160"/>
      <c r="AS63" s="160"/>
      <c r="AT63" s="160"/>
      <c r="AU63" s="160"/>
      <c r="AV63" s="160"/>
      <c r="AW63" s="488" t="s">
        <v>71</v>
      </c>
      <c r="AX63" s="202"/>
      <c r="AY63" s="241"/>
      <c r="AZ63" s="241"/>
      <c r="BA63" s="241"/>
      <c r="BB63" s="213"/>
      <c r="BC63" s="55"/>
      <c r="BD63" s="56"/>
      <c r="BE63" s="54"/>
      <c r="BF63" s="176"/>
      <c r="BG63" s="391" t="s">
        <v>516</v>
      </c>
      <c r="BH63" s="31" t="str">
        <f>E236</f>
        <v>Observation</v>
      </c>
      <c r="BI63" s="109">
        <f t="shared" si="99"/>
        <v>0</v>
      </c>
      <c r="BJ63" s="109">
        <f t="shared" si="99"/>
        <v>0</v>
      </c>
      <c r="BK63" s="110">
        <f>IF(ISERR(ROUND(F236/G236,6)),0,ROUND(F236/G236,6))</f>
        <v>0</v>
      </c>
      <c r="BL63" s="109">
        <f t="shared" si="100"/>
        <v>0</v>
      </c>
      <c r="BM63" s="109">
        <f t="shared" si="100"/>
        <v>0</v>
      </c>
      <c r="BN63" s="109">
        <f>IF(ISERR(ROUND(BK63*BL63,0)=0),0,ROUND(BK63*BL63,0))</f>
        <v>0</v>
      </c>
      <c r="BO63" s="289">
        <f>IF(ISERR(ROUND(BK63*BM63,0)=0),0,ROUND(BK63*BM63,0))</f>
        <v>0</v>
      </c>
      <c r="CG63" s="1" t="s">
        <v>526</v>
      </c>
      <c r="CH63" t="s">
        <v>527</v>
      </c>
      <c r="CP63" s="366"/>
      <c r="CQ63" s="367"/>
      <c r="CR63" s="372"/>
      <c r="CS63" s="372"/>
      <c r="CT63" s="376"/>
      <c r="CU63" s="372"/>
      <c r="CV63" s="367"/>
      <c r="CW63" s="372"/>
      <c r="CX63" s="367"/>
      <c r="CY63" s="350" t="s">
        <v>307</v>
      </c>
      <c r="CZ63" s="57" t="s">
        <v>528</v>
      </c>
      <c r="DA63" s="57"/>
      <c r="DB63" s="224"/>
      <c r="DC63" s="225"/>
      <c r="DD63" s="198"/>
      <c r="DE63" s="227"/>
      <c r="DZ63" s="334" t="s">
        <v>259</v>
      </c>
      <c r="EA63" s="57" t="s">
        <v>529</v>
      </c>
      <c r="EB63" s="57"/>
      <c r="EC63" s="106"/>
      <c r="ED63" s="106"/>
      <c r="EE63" s="92"/>
      <c r="EF63" s="363"/>
      <c r="EG63" s="1" t="s">
        <v>526</v>
      </c>
      <c r="EH63" t="s">
        <v>527</v>
      </c>
      <c r="EP63" s="366"/>
      <c r="EQ63" s="367"/>
      <c r="ER63" s="372"/>
      <c r="ES63" s="372"/>
      <c r="ET63" s="376"/>
      <c r="EU63" s="372"/>
      <c r="EV63" s="367"/>
      <c r="EW63" s="372"/>
      <c r="EX63" s="367"/>
      <c r="EY63" s="387" t="str">
        <f t="shared" si="66"/>
        <v/>
      </c>
      <c r="EZ63" s="52"/>
      <c r="FA63" s="52"/>
      <c r="FB63" s="52"/>
      <c r="FC63" s="52"/>
      <c r="FD63" s="52"/>
      <c r="FE63" s="52"/>
    </row>
    <row r="64" spans="29:161" ht="11.1" customHeight="1">
      <c r="AC64" t="s">
        <v>530</v>
      </c>
      <c r="AW64" s="190" t="s">
        <v>87</v>
      </c>
      <c r="AX64" s="204" t="s">
        <v>531</v>
      </c>
      <c r="AY64" s="228"/>
      <c r="AZ64" s="228"/>
      <c r="BA64" s="228"/>
      <c r="BB64" s="186"/>
      <c r="BC64" s="51" t="s">
        <v>42</v>
      </c>
      <c r="BD64" s="61"/>
      <c r="BE64" s="60" t="s">
        <v>532</v>
      </c>
      <c r="BF64" s="177"/>
      <c r="BG64" s="392" t="s">
        <v>520</v>
      </c>
      <c r="BH64" s="103" t="s">
        <v>45</v>
      </c>
      <c r="BI64" s="156"/>
      <c r="BJ64" s="156"/>
      <c r="BK64" s="156"/>
      <c r="BL64" s="416">
        <f>IF(SUM(BL18:BL59,BL61:BL63)=0,0,SUM(BL18:BL59,BL61:BL63))</f>
        <v>0</v>
      </c>
      <c r="BM64" s="416">
        <f>IF(SUM(BM18:BM59,BM61:BM63)=0,0,SUM(BM18:BM59,BM61:BM63))</f>
        <v>0</v>
      </c>
      <c r="BN64" s="416">
        <f>IF(SUM(BN18:BN59,BN61:BN63)=0,0,SUM(BN18:BN59,BN61:BN63))</f>
        <v>0</v>
      </c>
      <c r="BO64" s="416">
        <f>IF(SUM(BO18:BO59,BO61:BO63)=0,0,SUM(BO18:BO59,BO61:BO63))</f>
        <v>0</v>
      </c>
      <c r="CH64" t="s">
        <v>533</v>
      </c>
      <c r="CP64" s="366"/>
      <c r="CQ64" s="367"/>
      <c r="CR64" s="372"/>
      <c r="CS64" s="372"/>
      <c r="CT64" s="376"/>
      <c r="CU64" s="372"/>
      <c r="CV64" s="367"/>
      <c r="CW64" s="372"/>
      <c r="CX64" s="367"/>
      <c r="CY64" s="351"/>
      <c r="CZ64" s="52" t="s">
        <v>534</v>
      </c>
      <c r="DA64" s="52"/>
      <c r="DB64" s="224"/>
      <c r="DC64" s="225"/>
      <c r="DD64" s="201"/>
      <c r="DE64" s="214">
        <f>IF(DC60+DE60-DC26-DE26&gt;=0,0,DC60+DE60-DC26-DE26)</f>
        <v>0</v>
      </c>
      <c r="DZ64" s="261"/>
      <c r="EA64" s="45" t="s">
        <v>535</v>
      </c>
      <c r="EB64" s="45"/>
      <c r="EC64" s="128">
        <f>IF(ISERR(E322-EC62=0),0,E322-EC62)</f>
        <v>0</v>
      </c>
      <c r="ED64" s="128">
        <f>IF(ISERR(F322-ED62=0),0,F322-ED62)</f>
        <v>0</v>
      </c>
      <c r="EE64" s="137">
        <f>IF(ISERR(G322-EE62=0),0,G322-EE62)</f>
        <v>0</v>
      </c>
      <c r="EF64" s="333">
        <f>IF(ISERR(H322-EF62=0),0,H322-EF62)</f>
        <v>0</v>
      </c>
      <c r="EH64" t="s">
        <v>536</v>
      </c>
      <c r="EP64" s="366"/>
      <c r="EQ64" s="367"/>
      <c r="ER64" s="372"/>
      <c r="ES64" s="372"/>
      <c r="ET64" s="376"/>
      <c r="EU64" s="372"/>
      <c r="EV64" s="367"/>
      <c r="EW64" s="372"/>
      <c r="EX64" s="367"/>
      <c r="EY64" s="387" t="str">
        <f t="shared" si="66"/>
        <v/>
      </c>
      <c r="EZ64" s="52"/>
      <c r="FA64" s="52"/>
      <c r="FB64" s="52"/>
      <c r="FC64" s="52"/>
      <c r="FD64" s="52"/>
      <c r="FE64" s="52"/>
    </row>
    <row r="65" spans="1:155" ht="11.1" customHeight="1">
      <c r="AC65" t="s">
        <v>537</v>
      </c>
      <c r="AW65" s="247" t="s">
        <v>121</v>
      </c>
      <c r="AX65" s="200" t="s">
        <v>538</v>
      </c>
      <c r="AY65" s="219"/>
      <c r="AZ65" s="219"/>
      <c r="BA65" s="219"/>
      <c r="BB65" s="213"/>
      <c r="BC65" s="57"/>
      <c r="BD65" s="58"/>
      <c r="BE65" s="79"/>
      <c r="BF65" s="178"/>
      <c r="CP65" s="366"/>
      <c r="CQ65" s="367"/>
      <c r="CR65" s="372"/>
      <c r="CS65" s="372"/>
      <c r="CT65" s="376"/>
      <c r="CU65" s="372"/>
      <c r="CV65" s="367"/>
      <c r="CW65" s="372"/>
      <c r="CX65" s="367"/>
      <c r="CY65" s="350" t="s">
        <v>315</v>
      </c>
      <c r="CZ65" s="361" t="s">
        <v>539</v>
      </c>
      <c r="DA65" s="57"/>
      <c r="DB65" s="200"/>
      <c r="DC65" s="213"/>
      <c r="DD65" s="200"/>
      <c r="DE65" s="222"/>
      <c r="DZ65" s="262"/>
      <c r="EA65" s="45" t="s">
        <v>540</v>
      </c>
      <c r="EB65" s="161"/>
      <c r="EC65" s="105"/>
      <c r="ED65" s="105"/>
      <c r="EE65" s="97"/>
      <c r="EF65" s="310"/>
      <c r="EP65" s="366"/>
      <c r="EQ65" s="367"/>
      <c r="ER65" s="372"/>
      <c r="ES65" s="372"/>
      <c r="ET65" s="376"/>
      <c r="EU65" s="372"/>
      <c r="EV65" s="367"/>
      <c r="EW65" s="372"/>
      <c r="EX65" s="367"/>
    </row>
    <row r="66" spans="1:155" ht="11.1" customHeight="1">
      <c r="AC66" t="s">
        <v>541</v>
      </c>
      <c r="AW66" s="182"/>
      <c r="AX66" s="201"/>
      <c r="AY66" s="183"/>
      <c r="AZ66" s="183"/>
      <c r="BA66" s="183"/>
      <c r="BB66" s="186"/>
      <c r="BC66" s="220">
        <f>IF(F181=0,0,F181)</f>
        <v>0</v>
      </c>
      <c r="BD66" s="184"/>
      <c r="BE66" s="185">
        <f>IF(E181=0,0,E181)</f>
        <v>0</v>
      </c>
      <c r="BF66" s="186"/>
      <c r="BG66" s="1" t="s">
        <v>526</v>
      </c>
      <c r="BH66" t="s">
        <v>527</v>
      </c>
      <c r="CP66" s="366"/>
      <c r="CQ66" s="367"/>
      <c r="CR66" s="372"/>
      <c r="CS66" s="372"/>
      <c r="CT66" s="376"/>
      <c r="CU66" s="372"/>
      <c r="CV66" s="367"/>
      <c r="CW66" s="372"/>
      <c r="CX66" s="367"/>
      <c r="CY66" s="353"/>
      <c r="CZ66" s="161" t="s">
        <v>542</v>
      </c>
      <c r="DA66" s="52"/>
      <c r="DB66" s="201"/>
      <c r="DC66" s="214">
        <f>IF(DE64=0,0,IF(DC26&gt;0,ROUND(DE64*DC28,0),0))</f>
        <v>0</v>
      </c>
      <c r="DD66" s="317"/>
      <c r="DE66" s="214">
        <f>IF(DE64=0,0,IF(DE26&gt;0,ROUND(DE64*DE28,0),0))</f>
        <v>0</v>
      </c>
      <c r="DZ66" s="370" t="s">
        <v>268</v>
      </c>
      <c r="EA66" s="55" t="s">
        <v>543</v>
      </c>
      <c r="EB66" s="57"/>
      <c r="EC66" s="9"/>
      <c r="ED66" s="9"/>
      <c r="EE66" s="79"/>
      <c r="EF66" s="242"/>
      <c r="EP66" s="366"/>
      <c r="EQ66" s="367"/>
      <c r="ER66" s="372"/>
      <c r="ES66" s="372"/>
      <c r="ET66" s="376"/>
      <c r="EU66" s="372"/>
      <c r="EV66" s="367"/>
      <c r="EW66" s="372"/>
      <c r="EX66" s="367"/>
    </row>
    <row r="67" spans="1:155" ht="11.1" customHeight="1">
      <c r="AW67" s="173"/>
      <c r="AX67" s="174"/>
      <c r="AY67" s="173"/>
      <c r="AZ67" s="173"/>
      <c r="BA67" s="173"/>
      <c r="BB67" s="181"/>
      <c r="BC67" s="173"/>
      <c r="BD67" s="175"/>
      <c r="BE67" s="173"/>
      <c r="BF67" s="175"/>
      <c r="BH67" t="s">
        <v>544</v>
      </c>
      <c r="DE67" s="121"/>
      <c r="DZ67" s="245"/>
      <c r="EA67" s="51" t="s">
        <v>545</v>
      </c>
      <c r="EB67" s="52"/>
      <c r="EC67" s="430">
        <f>IF(ISERR(ROUND(EC64/(EC49+EC51),2)),0,ROUND(EC64/(EC49+EC51),2))</f>
        <v>0</v>
      </c>
      <c r="ED67" s="430">
        <f>IF(ISERR(ROUND(ED64/(ED49+ED51),2)),0,ROUND(ED64/(ED49+ED51),2))</f>
        <v>0</v>
      </c>
      <c r="EE67" s="431">
        <f>IF(ISERR(ROUND(EE64/(EE49+EE51),2)),0,ROUND(EE64/(EE49+EE51),2))</f>
        <v>0</v>
      </c>
      <c r="EF67" s="432">
        <f>IF(ISERR(ROUND(EF64/(EF49+EF51),2)),0,ROUND(EF64/(EF49+EF51),2))</f>
        <v>0</v>
      </c>
      <c r="EP67" s="366"/>
      <c r="EQ67" s="374"/>
      <c r="ER67" s="367"/>
      <c r="ES67" s="367"/>
      <c r="ET67" s="367"/>
      <c r="EU67" s="367"/>
      <c r="EV67" s="367"/>
      <c r="EW67" s="372"/>
      <c r="EX67" s="372"/>
    </row>
    <row r="68" spans="1:155" ht="11.1" customHeight="1"/>
    <row r="69" spans="1:155" ht="11.1" customHeight="1">
      <c r="AC69" t="s">
        <v>546</v>
      </c>
      <c r="AJ69" s="503" t="s">
        <v>547</v>
      </c>
      <c r="AW69" t="s">
        <v>391</v>
      </c>
      <c r="BG69" t="s">
        <v>391</v>
      </c>
      <c r="BP69" t="s">
        <v>391</v>
      </c>
      <c r="BW69" t="s">
        <v>391</v>
      </c>
      <c r="CG69" t="s">
        <v>391</v>
      </c>
      <c r="CY69" t="s">
        <v>391</v>
      </c>
      <c r="DM69" t="s">
        <v>391</v>
      </c>
      <c r="DZ69" t="s">
        <v>391</v>
      </c>
      <c r="EG69" t="s">
        <v>391</v>
      </c>
      <c r="EO69" s="1"/>
      <c r="EP69" t="s">
        <v>391</v>
      </c>
      <c r="EX69" s="1"/>
      <c r="EY69" t="s">
        <v>391</v>
      </c>
    </row>
    <row r="70" spans="1:155" ht="11.25" customHeight="1">
      <c r="A70" s="491" t="s">
        <v>548</v>
      </c>
      <c r="B70" s="492"/>
      <c r="C70" s="493"/>
      <c r="E70" s="494" t="s">
        <v>549</v>
      </c>
    </row>
    <row r="71" spans="1:155" ht="11.25" customHeight="1"/>
    <row r="72" spans="1:155" ht="11.25" customHeight="1">
      <c r="A72" s="1" t="s">
        <v>121</v>
      </c>
      <c r="B72" t="s">
        <v>550</v>
      </c>
      <c r="H72" s="505" t="s">
        <v>551</v>
      </c>
      <c r="I72" s="505"/>
      <c r="J72" s="505"/>
    </row>
    <row r="73" spans="1:155" ht="11.25" customHeight="1">
      <c r="B73" t="s">
        <v>552</v>
      </c>
      <c r="H73" t="s">
        <v>553</v>
      </c>
    </row>
    <row r="74" spans="1:155" ht="11.25" customHeight="1">
      <c r="A74" s="1" t="s">
        <v>171</v>
      </c>
      <c r="B74" t="s">
        <v>554</v>
      </c>
      <c r="H74" t="s">
        <v>555</v>
      </c>
    </row>
    <row r="75" spans="1:155" ht="11.25" customHeight="1">
      <c r="B75" t="s">
        <v>556</v>
      </c>
      <c r="H75" t="s">
        <v>557</v>
      </c>
    </row>
    <row r="76" spans="1:155" ht="11.25" customHeight="1">
      <c r="B76" t="s">
        <v>558</v>
      </c>
      <c r="H76" t="s">
        <v>559</v>
      </c>
    </row>
    <row r="77" spans="1:155" ht="11.25" customHeight="1">
      <c r="B77" t="s">
        <v>560</v>
      </c>
    </row>
    <row r="78" spans="1:155" ht="11.25" customHeight="1">
      <c r="B78" t="s">
        <v>561</v>
      </c>
      <c r="H78" t="s">
        <v>562</v>
      </c>
      <c r="I78" s="503" t="s">
        <v>563</v>
      </c>
    </row>
    <row r="79" spans="1:155" ht="11.25" customHeight="1">
      <c r="B79" t="s">
        <v>564</v>
      </c>
    </row>
    <row r="80" spans="1:155" ht="11.25" customHeight="1">
      <c r="A80" s="1" t="s">
        <v>208</v>
      </c>
      <c r="B80" t="s">
        <v>565</v>
      </c>
      <c r="H80" t="s">
        <v>566</v>
      </c>
      <c r="I80" s="503" t="s">
        <v>547</v>
      </c>
    </row>
    <row r="81" spans="1:5" ht="11.25" customHeight="1">
      <c r="B81" t="s">
        <v>567</v>
      </c>
    </row>
    <row r="82" spans="1:5" ht="11.25" customHeight="1">
      <c r="B82" t="s">
        <v>568</v>
      </c>
    </row>
    <row r="83" spans="1:5" ht="11.25" customHeight="1">
      <c r="B83" t="s">
        <v>569</v>
      </c>
    </row>
    <row r="84" spans="1:5" ht="11.25" customHeight="1">
      <c r="B84" t="s">
        <v>570</v>
      </c>
    </row>
    <row r="85" spans="1:5" ht="11.25" customHeight="1">
      <c r="A85" s="1" t="s">
        <v>225</v>
      </c>
      <c r="B85" t="s">
        <v>571</v>
      </c>
    </row>
    <row r="86" spans="1:5" ht="11.25" customHeight="1">
      <c r="B86" t="s">
        <v>572</v>
      </c>
    </row>
    <row r="87" spans="1:5" ht="11.25" customHeight="1"/>
    <row r="88" spans="1:5" ht="11.25" customHeight="1">
      <c r="A88" s="2" t="s">
        <v>573</v>
      </c>
      <c r="B88" s="3"/>
      <c r="C88" s="4" t="s">
        <v>574</v>
      </c>
    </row>
    <row r="89" spans="1:5" ht="11.25" customHeight="1">
      <c r="E89" s="5" t="s">
        <v>575</v>
      </c>
    </row>
    <row r="90" spans="1:5" ht="11.25" customHeight="1">
      <c r="A90" t="s">
        <v>26</v>
      </c>
      <c r="D90" t="s">
        <v>576</v>
      </c>
      <c r="E90" s="163"/>
    </row>
    <row r="91" spans="1:5" ht="11.25" customHeight="1">
      <c r="A91" t="s">
        <v>27</v>
      </c>
      <c r="D91" t="s">
        <v>576</v>
      </c>
      <c r="E91" s="163"/>
    </row>
    <row r="92" spans="1:5" ht="11.25" customHeight="1">
      <c r="A92" t="s">
        <v>577</v>
      </c>
      <c r="D92" t="s">
        <v>576</v>
      </c>
      <c r="E92" s="163"/>
    </row>
    <row r="93" spans="1:5" ht="11.25" customHeight="1">
      <c r="A93" t="s">
        <v>578</v>
      </c>
      <c r="D93" t="s">
        <v>576</v>
      </c>
      <c r="E93" s="163"/>
    </row>
    <row r="94" spans="1:5" ht="11.25" customHeight="1">
      <c r="A94" t="s">
        <v>56</v>
      </c>
      <c r="D94" t="s">
        <v>576</v>
      </c>
      <c r="E94" s="163"/>
    </row>
    <row r="95" spans="1:5" ht="11.25" customHeight="1">
      <c r="A95" t="s">
        <v>57</v>
      </c>
      <c r="D95" t="s">
        <v>576</v>
      </c>
      <c r="E95" s="163"/>
    </row>
    <row r="96" spans="1:5" ht="11.25" customHeight="1">
      <c r="A96" t="s">
        <v>58</v>
      </c>
      <c r="D96" t="s">
        <v>576</v>
      </c>
      <c r="E96" s="163"/>
    </row>
    <row r="97" spans="1:10" ht="11.25" customHeight="1">
      <c r="A97" t="s">
        <v>579</v>
      </c>
      <c r="D97" t="s">
        <v>576</v>
      </c>
      <c r="E97" s="163"/>
    </row>
    <row r="98" spans="1:10" ht="11.25" customHeight="1">
      <c r="A98" t="s">
        <v>580</v>
      </c>
      <c r="D98" t="s">
        <v>576</v>
      </c>
      <c r="E98" s="163"/>
    </row>
    <row r="99" spans="1:10" ht="11.25" customHeight="1">
      <c r="A99" t="s">
        <v>581</v>
      </c>
      <c r="D99" t="s">
        <v>576</v>
      </c>
      <c r="E99" s="6"/>
    </row>
    <row r="100" spans="1:10" ht="11.25" customHeight="1">
      <c r="E100" s="7" t="s">
        <v>582</v>
      </c>
    </row>
    <row r="101" spans="1:10" ht="11.25" customHeight="1">
      <c r="A101" t="s">
        <v>583</v>
      </c>
      <c r="E101" s="8" t="s">
        <v>584</v>
      </c>
    </row>
    <row r="102" spans="1:10" ht="11.25" customHeight="1">
      <c r="B102" t="s">
        <v>585</v>
      </c>
      <c r="C102" t="s">
        <v>586</v>
      </c>
      <c r="D102" t="s">
        <v>576</v>
      </c>
      <c r="E102" s="163"/>
    </row>
    <row r="103" spans="1:10" ht="11.25" customHeight="1">
      <c r="B103" t="s">
        <v>585</v>
      </c>
      <c r="C103" t="s">
        <v>587</v>
      </c>
      <c r="D103" t="s">
        <v>576</v>
      </c>
      <c r="E103" s="163"/>
    </row>
    <row r="104" spans="1:10" ht="11.25" customHeight="1">
      <c r="B104" t="s">
        <v>585</v>
      </c>
      <c r="C104" t="s">
        <v>588</v>
      </c>
      <c r="D104" t="s">
        <v>576</v>
      </c>
      <c r="E104" s="163"/>
    </row>
    <row r="105" spans="1:10" ht="11.25" customHeight="1">
      <c r="C105" t="s">
        <v>589</v>
      </c>
      <c r="D105" t="s">
        <v>576</v>
      </c>
      <c r="E105" s="163"/>
    </row>
    <row r="106" spans="1:10" ht="11.25" customHeight="1">
      <c r="B106" t="s">
        <v>590</v>
      </c>
      <c r="C106" t="s">
        <v>219</v>
      </c>
      <c r="D106" t="s">
        <v>576</v>
      </c>
      <c r="E106" s="163"/>
    </row>
    <row r="107" spans="1:10" ht="11.25" customHeight="1">
      <c r="B107" t="s">
        <v>590</v>
      </c>
      <c r="C107" t="s">
        <v>247</v>
      </c>
      <c r="D107" t="s">
        <v>576</v>
      </c>
      <c r="E107" s="163"/>
    </row>
    <row r="108" spans="1:10" ht="11.25" customHeight="1">
      <c r="B108" t="s">
        <v>590</v>
      </c>
      <c r="C108" t="s">
        <v>246</v>
      </c>
      <c r="D108" t="s">
        <v>576</v>
      </c>
      <c r="E108" s="163"/>
    </row>
    <row r="109" spans="1:10" ht="11.25" customHeight="1">
      <c r="B109" t="s">
        <v>591</v>
      </c>
      <c r="C109" t="s">
        <v>220</v>
      </c>
      <c r="D109" t="s">
        <v>576</v>
      </c>
      <c r="E109" s="163"/>
      <c r="G109" s="437" t="str">
        <f>IF(OR(E109="xxxx",E110="xxxx",E111="xxxx",E112="xxxx",E113="xxxx",E114="xxxx"),"Complete Both Inpatient / Outpatient Medicaid"," ")</f>
        <v xml:space="preserve"> </v>
      </c>
      <c r="H109" s="270"/>
      <c r="I109" s="270"/>
      <c r="J109" s="270"/>
    </row>
    <row r="110" spans="1:10" ht="11.25" customHeight="1">
      <c r="B110" t="s">
        <v>591</v>
      </c>
      <c r="C110" t="s">
        <v>248</v>
      </c>
      <c r="D110" t="s">
        <v>576</v>
      </c>
      <c r="E110" s="163"/>
    </row>
    <row r="111" spans="1:10" ht="11.25" customHeight="1">
      <c r="B111" t="s">
        <v>591</v>
      </c>
      <c r="C111" t="s">
        <v>279</v>
      </c>
      <c r="D111" t="s">
        <v>576</v>
      </c>
      <c r="E111" s="163"/>
    </row>
    <row r="112" spans="1:10" ht="11.25" customHeight="1">
      <c r="B112" t="s">
        <v>591</v>
      </c>
      <c r="C112" t="s">
        <v>221</v>
      </c>
      <c r="D112" t="s">
        <v>576</v>
      </c>
      <c r="E112" s="163"/>
    </row>
    <row r="113" spans="1:5" ht="11.25" customHeight="1">
      <c r="B113" t="s">
        <v>591</v>
      </c>
      <c r="C113" t="s">
        <v>592</v>
      </c>
      <c r="D113" t="s">
        <v>576</v>
      </c>
      <c r="E113" s="163"/>
    </row>
    <row r="114" spans="1:5" ht="11.25" customHeight="1">
      <c r="B114" t="s">
        <v>591</v>
      </c>
      <c r="C114" t="s">
        <v>593</v>
      </c>
      <c r="D114" t="s">
        <v>576</v>
      </c>
      <c r="E114" s="163"/>
    </row>
    <row r="115" spans="1:5" ht="11.25" customHeight="1">
      <c r="C115" t="s">
        <v>589</v>
      </c>
      <c r="D115" t="s">
        <v>576</v>
      </c>
      <c r="E115" s="163"/>
    </row>
    <row r="116" spans="1:5" ht="11.25" customHeight="1">
      <c r="E116" s="7" t="s">
        <v>582</v>
      </c>
    </row>
    <row r="117" spans="1:5" ht="11.25" customHeight="1">
      <c r="A117" t="s">
        <v>594</v>
      </c>
      <c r="E117" s="8" t="s">
        <v>584</v>
      </c>
    </row>
    <row r="118" spans="1:5" ht="11.25" customHeight="1">
      <c r="B118" t="s">
        <v>311</v>
      </c>
      <c r="D118" t="s">
        <v>576</v>
      </c>
      <c r="E118" s="163"/>
    </row>
    <row r="119" spans="1:5" ht="11.25" customHeight="1">
      <c r="B119" t="s">
        <v>331</v>
      </c>
      <c r="D119" t="s">
        <v>576</v>
      </c>
      <c r="E119" s="163"/>
    </row>
    <row r="120" spans="1:5" ht="11.25" customHeight="1">
      <c r="B120" t="s">
        <v>312</v>
      </c>
      <c r="D120" t="s">
        <v>576</v>
      </c>
      <c r="E120" s="163"/>
    </row>
    <row r="121" spans="1:5" ht="11.25" customHeight="1">
      <c r="B121" t="s">
        <v>332</v>
      </c>
      <c r="D121" t="s">
        <v>576</v>
      </c>
      <c r="E121" s="163"/>
    </row>
    <row r="122" spans="1:5" ht="11.25" customHeight="1">
      <c r="B122" t="s">
        <v>313</v>
      </c>
      <c r="D122" t="s">
        <v>576</v>
      </c>
      <c r="E122" s="163"/>
    </row>
    <row r="123" spans="1:5" ht="11.25" customHeight="1">
      <c r="B123" t="s">
        <v>593</v>
      </c>
      <c r="D123" t="s">
        <v>576</v>
      </c>
      <c r="E123" s="163"/>
    </row>
    <row r="124" spans="1:5" ht="11.25" customHeight="1">
      <c r="C124" t="s">
        <v>589</v>
      </c>
      <c r="D124" t="s">
        <v>576</v>
      </c>
      <c r="E124" s="163"/>
    </row>
    <row r="125" spans="1:5" ht="11.25" customHeight="1">
      <c r="E125" s="7" t="s">
        <v>582</v>
      </c>
    </row>
    <row r="126" spans="1:5" ht="11.25" customHeight="1">
      <c r="A126" t="s">
        <v>595</v>
      </c>
      <c r="E126" s="8" t="s">
        <v>584</v>
      </c>
    </row>
    <row r="127" spans="1:5" ht="11.25" customHeight="1">
      <c r="B127" t="s">
        <v>366</v>
      </c>
      <c r="D127" t="s">
        <v>576</v>
      </c>
      <c r="E127" s="167"/>
    </row>
    <row r="128" spans="1:5" ht="11.25" customHeight="1">
      <c r="B128" t="s">
        <v>393</v>
      </c>
      <c r="D128" t="s">
        <v>576</v>
      </c>
      <c r="E128" s="167"/>
    </row>
    <row r="129" spans="1:11" ht="11.25" customHeight="1">
      <c r="C129" t="s">
        <v>589</v>
      </c>
      <c r="D129" t="s">
        <v>576</v>
      </c>
      <c r="E129" s="497" t="s">
        <v>596</v>
      </c>
    </row>
    <row r="130" spans="1:11" ht="11.25" customHeight="1">
      <c r="B130" t="s">
        <v>367</v>
      </c>
      <c r="D130" t="s">
        <v>576</v>
      </c>
      <c r="E130" s="167"/>
    </row>
    <row r="131" spans="1:11" ht="11.25" customHeight="1">
      <c r="C131" t="s">
        <v>589</v>
      </c>
      <c r="D131" t="s">
        <v>576</v>
      </c>
      <c r="E131" s="497" t="s">
        <v>597</v>
      </c>
    </row>
    <row r="132" spans="1:11" ht="11.25" customHeight="1">
      <c r="B132" t="s">
        <v>394</v>
      </c>
      <c r="D132" t="s">
        <v>576</v>
      </c>
      <c r="E132" s="167"/>
    </row>
    <row r="133" spans="1:11" ht="11.25" customHeight="1">
      <c r="C133" t="s">
        <v>589</v>
      </c>
      <c r="D133" t="s">
        <v>576</v>
      </c>
      <c r="E133" s="167" t="s">
        <v>593</v>
      </c>
    </row>
    <row r="134" spans="1:11" ht="11.25" customHeight="1">
      <c r="B134" s="500" t="s">
        <v>598</v>
      </c>
      <c r="C134" s="500"/>
      <c r="D134" t="s">
        <v>576</v>
      </c>
      <c r="E134" s="501"/>
    </row>
    <row r="135" spans="1:11" ht="11.25" customHeight="1">
      <c r="B135" s="500" t="s">
        <v>599</v>
      </c>
      <c r="C135" s="500"/>
      <c r="D135" t="s">
        <v>576</v>
      </c>
      <c r="E135" s="501"/>
    </row>
    <row r="136" spans="1:11" ht="11.25" customHeight="1">
      <c r="E136" s="5" t="s">
        <v>575</v>
      </c>
    </row>
    <row r="137" spans="1:11" ht="11.25" customHeight="1">
      <c r="B137" t="s">
        <v>600</v>
      </c>
      <c r="D137" t="s">
        <v>576</v>
      </c>
      <c r="E137" s="167"/>
    </row>
    <row r="138" spans="1:11" ht="11.25" customHeight="1"/>
    <row r="139" spans="1:11" ht="11.25" customHeight="1">
      <c r="B139" s="403"/>
    </row>
    <row r="140" spans="1:11" ht="11.25" customHeight="1">
      <c r="A140" s="2" t="s">
        <v>601</v>
      </c>
      <c r="B140" s="3"/>
      <c r="C140" s="4" t="s">
        <v>602</v>
      </c>
    </row>
    <row r="141" spans="1:11" ht="11.25" customHeight="1">
      <c r="E141" s="9"/>
      <c r="F141" s="7" t="s">
        <v>45</v>
      </c>
      <c r="G141" s="7" t="s">
        <v>45</v>
      </c>
      <c r="H141" s="7" t="s">
        <v>45</v>
      </c>
      <c r="I141" s="7" t="s">
        <v>40</v>
      </c>
      <c r="J141" s="9"/>
      <c r="K141" s="7" t="s">
        <v>42</v>
      </c>
    </row>
    <row r="142" spans="1:11" ht="11.25" customHeight="1">
      <c r="A142" t="s">
        <v>603</v>
      </c>
      <c r="B142" t="s">
        <v>604</v>
      </c>
      <c r="E142" s="10"/>
      <c r="F142" s="11" t="s">
        <v>126</v>
      </c>
      <c r="G142" s="11" t="s">
        <v>605</v>
      </c>
      <c r="H142" s="11" t="s">
        <v>69</v>
      </c>
      <c r="I142" s="11" t="s">
        <v>50</v>
      </c>
      <c r="J142" s="10"/>
      <c r="K142" s="11" t="s">
        <v>52</v>
      </c>
    </row>
    <row r="143" spans="1:11" ht="11.25" customHeight="1">
      <c r="B143" t="s">
        <v>606</v>
      </c>
      <c r="E143" s="10"/>
      <c r="F143" s="11" t="s">
        <v>149</v>
      </c>
      <c r="G143" s="11" t="s">
        <v>149</v>
      </c>
      <c r="H143" s="11" t="s">
        <v>150</v>
      </c>
      <c r="I143" s="11" t="s">
        <v>69</v>
      </c>
      <c r="J143" s="11" t="s">
        <v>42</v>
      </c>
      <c r="K143" s="11" t="s">
        <v>50</v>
      </c>
    </row>
    <row r="144" spans="1:11" ht="11.25" customHeight="1">
      <c r="B144" t="s">
        <v>607</v>
      </c>
      <c r="E144" s="11" t="s">
        <v>608</v>
      </c>
      <c r="F144" s="495" t="s">
        <v>609</v>
      </c>
      <c r="G144" s="495" t="s">
        <v>609</v>
      </c>
      <c r="H144" s="495" t="s">
        <v>610</v>
      </c>
      <c r="I144" s="495" t="s">
        <v>609</v>
      </c>
      <c r="J144" s="11" t="s">
        <v>69</v>
      </c>
      <c r="K144" s="11" t="s">
        <v>69</v>
      </c>
    </row>
    <row r="145" spans="1:11" ht="11.25" customHeight="1">
      <c r="E145" s="11" t="s">
        <v>611</v>
      </c>
      <c r="F145" s="495" t="s">
        <v>612</v>
      </c>
      <c r="G145" s="495" t="s">
        <v>612</v>
      </c>
      <c r="H145" s="495" t="s">
        <v>612</v>
      </c>
      <c r="I145" s="495" t="s">
        <v>612</v>
      </c>
      <c r="J145" s="11" t="s">
        <v>127</v>
      </c>
      <c r="K145" s="11" t="s">
        <v>127</v>
      </c>
    </row>
    <row r="146" spans="1:11" ht="11.25" customHeight="1">
      <c r="A146" t="s">
        <v>613</v>
      </c>
      <c r="E146" s="8" t="s">
        <v>614</v>
      </c>
      <c r="F146" s="496" t="s">
        <v>138</v>
      </c>
      <c r="G146" s="496" t="s">
        <v>202</v>
      </c>
      <c r="H146" s="496" t="s">
        <v>615</v>
      </c>
      <c r="I146" s="496" t="s">
        <v>146</v>
      </c>
      <c r="J146" s="8" t="s">
        <v>52</v>
      </c>
      <c r="K146" s="8" t="s">
        <v>52</v>
      </c>
    </row>
    <row r="147" spans="1:11" ht="11.25" customHeight="1">
      <c r="A147" s="384" t="s">
        <v>121</v>
      </c>
      <c r="B147" t="s">
        <v>185</v>
      </c>
      <c r="D147" s="12" t="str">
        <f>IF(K147&gt;I147,"?",IF(J147&gt;H147,"?",IF(I147&gt;G147,"?","&gt;")))</f>
        <v>&gt;</v>
      </c>
      <c r="E147" s="13" t="s">
        <v>616</v>
      </c>
      <c r="F147" s="164"/>
      <c r="G147" s="164"/>
      <c r="H147" s="164"/>
      <c r="I147" s="164"/>
      <c r="J147" s="168"/>
      <c r="K147" s="168"/>
    </row>
    <row r="148" spans="1:11" ht="11.25" customHeight="1">
      <c r="A148" s="384" t="s">
        <v>171</v>
      </c>
      <c r="B148" t="str">
        <f>E148</f>
        <v>Psych</v>
      </c>
      <c r="D148" s="12" t="str">
        <f t="shared" ref="D148:D166" si="101">IF(K148&gt;I148,"?",IF(J148&gt;H148,"?",IF(I148&gt;G148,"?","&gt;")))</f>
        <v>&gt;</v>
      </c>
      <c r="E148" s="498" t="s">
        <v>596</v>
      </c>
      <c r="F148" s="164"/>
      <c r="G148" s="164"/>
      <c r="H148" s="164"/>
      <c r="I148" s="164"/>
      <c r="J148" s="168"/>
      <c r="K148" s="168"/>
    </row>
    <row r="149" spans="1:11" ht="11.25" customHeight="1">
      <c r="A149" s="384" t="s">
        <v>208</v>
      </c>
      <c r="B149" t="str">
        <f>E149</f>
        <v>Rehab</v>
      </c>
      <c r="D149" s="12" t="str">
        <f t="shared" si="101"/>
        <v>&gt;</v>
      </c>
      <c r="E149" s="498" t="s">
        <v>597</v>
      </c>
      <c r="F149" s="164"/>
      <c r="G149" s="164"/>
      <c r="H149" s="164"/>
      <c r="I149" s="164"/>
      <c r="J149" s="168"/>
      <c r="K149" s="168"/>
    </row>
    <row r="150" spans="1:11" ht="11.25" customHeight="1">
      <c r="A150" s="384" t="s">
        <v>225</v>
      </c>
      <c r="B150" t="str">
        <f>E150</f>
        <v>Other (Sub)</v>
      </c>
      <c r="D150" s="12" t="str">
        <f t="shared" si="101"/>
        <v>&gt;</v>
      </c>
      <c r="E150" s="163" t="s">
        <v>617</v>
      </c>
      <c r="F150" s="164"/>
      <c r="G150" s="164"/>
      <c r="H150" s="164"/>
      <c r="I150" s="164"/>
      <c r="J150" s="168"/>
      <c r="K150" s="168"/>
    </row>
    <row r="151" spans="1:11" ht="11.25" customHeight="1">
      <c r="A151" s="384" t="s">
        <v>230</v>
      </c>
      <c r="B151" t="s">
        <v>618</v>
      </c>
      <c r="D151" s="12" t="str">
        <f t="shared" si="101"/>
        <v>&gt;</v>
      </c>
      <c r="E151" s="13" t="s">
        <v>616</v>
      </c>
      <c r="F151" s="164"/>
      <c r="G151" s="164"/>
      <c r="H151" s="14" t="s">
        <v>616</v>
      </c>
      <c r="I151" s="164"/>
      <c r="J151" s="14" t="s">
        <v>616</v>
      </c>
      <c r="K151" s="168"/>
    </row>
    <row r="152" spans="1:11" ht="11.25" customHeight="1">
      <c r="A152" s="384" t="s">
        <v>240</v>
      </c>
      <c r="B152" t="s">
        <v>619</v>
      </c>
      <c r="D152" s="12" t="str">
        <f t="shared" si="101"/>
        <v>&gt;</v>
      </c>
      <c r="E152" s="13" t="s">
        <v>616</v>
      </c>
      <c r="F152" s="164"/>
      <c r="G152" s="164"/>
      <c r="H152" s="14" t="s">
        <v>616</v>
      </c>
      <c r="I152" s="164"/>
      <c r="J152" s="14" t="s">
        <v>616</v>
      </c>
      <c r="K152" s="168"/>
    </row>
    <row r="153" spans="1:11" ht="11.25" customHeight="1">
      <c r="A153" s="384" t="s">
        <v>251</v>
      </c>
      <c r="B153" t="str">
        <f t="shared" ref="B153:B160" si="102">E153</f>
        <v>Other</v>
      </c>
      <c r="D153" s="12" t="str">
        <f t="shared" si="101"/>
        <v>&gt;</v>
      </c>
      <c r="E153" s="163" t="s">
        <v>593</v>
      </c>
      <c r="F153" s="164"/>
      <c r="G153" s="164"/>
      <c r="H153" s="14" t="s">
        <v>616</v>
      </c>
      <c r="I153" s="164"/>
      <c r="J153" s="14" t="s">
        <v>616</v>
      </c>
      <c r="K153" s="168"/>
    </row>
    <row r="154" spans="1:11" ht="11.25" customHeight="1">
      <c r="A154" s="384" t="s">
        <v>259</v>
      </c>
      <c r="B154" t="str">
        <f t="shared" si="102"/>
        <v>Other</v>
      </c>
      <c r="D154" s="12" t="str">
        <f t="shared" si="101"/>
        <v>&gt;</v>
      </c>
      <c r="E154" s="163" t="s">
        <v>593</v>
      </c>
      <c r="F154" s="164"/>
      <c r="G154" s="164"/>
      <c r="H154" s="14" t="s">
        <v>616</v>
      </c>
      <c r="I154" s="164"/>
      <c r="J154" s="14" t="s">
        <v>616</v>
      </c>
      <c r="K154" s="168"/>
    </row>
    <row r="155" spans="1:11" ht="11.25" customHeight="1">
      <c r="A155" s="384" t="s">
        <v>268</v>
      </c>
      <c r="B155" t="str">
        <f t="shared" si="102"/>
        <v>Other</v>
      </c>
      <c r="D155" s="12" t="str">
        <f t="shared" si="101"/>
        <v>&gt;</v>
      </c>
      <c r="E155" s="163" t="s">
        <v>593</v>
      </c>
      <c r="F155" s="164"/>
      <c r="G155" s="164"/>
      <c r="H155" s="14" t="s">
        <v>616</v>
      </c>
      <c r="I155" s="164"/>
      <c r="J155" s="14" t="s">
        <v>616</v>
      </c>
      <c r="K155" s="168"/>
    </row>
    <row r="156" spans="1:11" ht="11.25" customHeight="1">
      <c r="A156" s="384" t="s">
        <v>281</v>
      </c>
      <c r="B156" t="str">
        <f t="shared" si="102"/>
        <v>Other</v>
      </c>
      <c r="D156" s="12" t="str">
        <f t="shared" si="101"/>
        <v>&gt;</v>
      </c>
      <c r="E156" s="163" t="s">
        <v>593</v>
      </c>
      <c r="F156" s="164"/>
      <c r="G156" s="164"/>
      <c r="H156" s="14" t="s">
        <v>616</v>
      </c>
      <c r="I156" s="164"/>
      <c r="J156" s="14" t="s">
        <v>616</v>
      </c>
      <c r="K156" s="168"/>
    </row>
    <row r="157" spans="1:11" ht="11.25" customHeight="1">
      <c r="A157" s="384" t="s">
        <v>289</v>
      </c>
      <c r="B157" t="str">
        <f t="shared" si="102"/>
        <v>Other</v>
      </c>
      <c r="D157" s="12" t="str">
        <f t="shared" si="101"/>
        <v>&gt;</v>
      </c>
      <c r="E157" s="163" t="s">
        <v>593</v>
      </c>
      <c r="F157" s="164"/>
      <c r="G157" s="164"/>
      <c r="H157" s="14" t="s">
        <v>616</v>
      </c>
      <c r="I157" s="164"/>
      <c r="J157" s="14" t="s">
        <v>616</v>
      </c>
      <c r="K157" s="168"/>
    </row>
    <row r="158" spans="1:11" ht="11.25" customHeight="1">
      <c r="A158" s="384" t="s">
        <v>294</v>
      </c>
      <c r="B158" t="str">
        <f t="shared" si="102"/>
        <v>Other</v>
      </c>
      <c r="D158" s="12" t="str">
        <f t="shared" si="101"/>
        <v>&gt;</v>
      </c>
      <c r="E158" s="163" t="s">
        <v>593</v>
      </c>
      <c r="F158" s="164"/>
      <c r="G158" s="164"/>
      <c r="H158" s="14" t="s">
        <v>616</v>
      </c>
      <c r="I158" s="164"/>
      <c r="J158" s="14" t="s">
        <v>616</v>
      </c>
      <c r="K158" s="168"/>
    </row>
    <row r="159" spans="1:11" ht="11.25" customHeight="1">
      <c r="A159" s="384" t="s">
        <v>301</v>
      </c>
      <c r="B159" t="str">
        <f t="shared" si="102"/>
        <v>Other</v>
      </c>
      <c r="D159" s="12" t="str">
        <f t="shared" si="101"/>
        <v>&gt;</v>
      </c>
      <c r="E159" s="163" t="s">
        <v>593</v>
      </c>
      <c r="F159" s="164"/>
      <c r="G159" s="164"/>
      <c r="H159" s="14" t="s">
        <v>616</v>
      </c>
      <c r="I159" s="164"/>
      <c r="J159" s="14" t="s">
        <v>616</v>
      </c>
      <c r="K159" s="168"/>
    </row>
    <row r="160" spans="1:11" ht="11.25" customHeight="1">
      <c r="A160" s="384" t="s">
        <v>307</v>
      </c>
      <c r="B160" t="str">
        <f t="shared" si="102"/>
        <v>Other</v>
      </c>
      <c r="D160" s="12" t="str">
        <f t="shared" si="101"/>
        <v>&gt;</v>
      </c>
      <c r="E160" s="163" t="s">
        <v>593</v>
      </c>
      <c r="F160" s="377"/>
      <c r="G160" s="377"/>
      <c r="H160" s="378" t="s">
        <v>616</v>
      </c>
      <c r="I160" s="377"/>
      <c r="J160" s="378" t="s">
        <v>616</v>
      </c>
      <c r="K160" s="379"/>
    </row>
    <row r="161" spans="1:11" ht="11.25" customHeight="1">
      <c r="A161" s="384" t="s">
        <v>315</v>
      </c>
      <c r="B161" t="str">
        <f>E161</f>
        <v>Other</v>
      </c>
      <c r="D161" s="12" t="str">
        <f>IF(K161&gt;I161,"?",IF(J161&gt;H161,"?",IF(I161&gt;G161,"?","&gt;")))</f>
        <v>&gt;</v>
      </c>
      <c r="E161" s="163" t="s">
        <v>593</v>
      </c>
      <c r="F161" s="377"/>
      <c r="G161" s="377"/>
      <c r="H161" s="378" t="s">
        <v>616</v>
      </c>
      <c r="I161" s="377"/>
      <c r="J161" s="378" t="s">
        <v>616</v>
      </c>
      <c r="K161" s="379"/>
    </row>
    <row r="162" spans="1:11" ht="11.25" customHeight="1">
      <c r="A162" s="384" t="s">
        <v>319</v>
      </c>
      <c r="B162" t="str">
        <f>E162</f>
        <v>Other</v>
      </c>
      <c r="D162" s="12" t="str">
        <f>IF(K162&gt;I162,"?",IF(J162&gt;H162,"?",IF(I162&gt;G162,"?","&gt;")))</f>
        <v>&gt;</v>
      </c>
      <c r="E162" s="163" t="s">
        <v>593</v>
      </c>
      <c r="F162" s="377"/>
      <c r="G162" s="377"/>
      <c r="H162" s="378" t="s">
        <v>616</v>
      </c>
      <c r="I162" s="377"/>
      <c r="J162" s="378" t="s">
        <v>616</v>
      </c>
      <c r="K162" s="379"/>
    </row>
    <row r="163" spans="1:11" ht="11.25" customHeight="1">
      <c r="A163" s="384" t="s">
        <v>324</v>
      </c>
      <c r="B163" t="str">
        <f>E163</f>
        <v>Other</v>
      </c>
      <c r="D163" s="12" t="str">
        <f>IF(K163&gt;I163,"?",IF(J163&gt;H163,"?",IF(I163&gt;G163,"?","&gt;")))</f>
        <v>&gt;</v>
      </c>
      <c r="E163" s="163" t="s">
        <v>593</v>
      </c>
      <c r="F163" s="377"/>
      <c r="G163" s="377"/>
      <c r="H163" s="378" t="s">
        <v>616</v>
      </c>
      <c r="I163" s="377"/>
      <c r="J163" s="378" t="s">
        <v>616</v>
      </c>
      <c r="K163" s="379"/>
    </row>
    <row r="164" spans="1:11" ht="11.25" customHeight="1">
      <c r="A164" s="384" t="s">
        <v>333</v>
      </c>
      <c r="B164" t="str">
        <f>E164</f>
        <v>Other</v>
      </c>
      <c r="D164" s="12" t="str">
        <f>IF(K164&gt;I164,"?",IF(J164&gt;H164,"?",IF(I164&gt;G164,"?","&gt;")))</f>
        <v>&gt;</v>
      </c>
      <c r="E164" s="163" t="s">
        <v>593</v>
      </c>
      <c r="F164" s="377"/>
      <c r="G164" s="377"/>
      <c r="H164" s="378" t="s">
        <v>616</v>
      </c>
      <c r="I164" s="377"/>
      <c r="J164" s="378" t="s">
        <v>616</v>
      </c>
      <c r="K164" s="379"/>
    </row>
    <row r="165" spans="1:11" ht="11.25" customHeight="1">
      <c r="A165" s="384" t="s">
        <v>337</v>
      </c>
      <c r="B165" t="str">
        <f>E165</f>
        <v>Other</v>
      </c>
      <c r="D165" s="12" t="str">
        <f>IF(K165&gt;I165,"?",IF(J165&gt;H165,"?",IF(I165&gt;G165,"?","&gt;")))</f>
        <v>&gt;</v>
      </c>
      <c r="E165" s="163" t="s">
        <v>593</v>
      </c>
      <c r="F165" s="385"/>
      <c r="G165" s="385"/>
      <c r="H165" s="378" t="s">
        <v>616</v>
      </c>
      <c r="I165" s="385"/>
      <c r="J165" s="378" t="s">
        <v>616</v>
      </c>
      <c r="K165" s="386"/>
    </row>
    <row r="166" spans="1:11" ht="11.25" customHeight="1">
      <c r="A166" s="384" t="s">
        <v>341</v>
      </c>
      <c r="B166" t="s">
        <v>349</v>
      </c>
      <c r="D166" s="12" t="str">
        <f t="shared" si="101"/>
        <v>&gt;</v>
      </c>
      <c r="E166" s="378" t="s">
        <v>616</v>
      </c>
      <c r="F166" s="385"/>
      <c r="G166" s="385"/>
      <c r="H166" s="378" t="s">
        <v>616</v>
      </c>
      <c r="I166" s="385"/>
      <c r="J166" s="378" t="s">
        <v>616</v>
      </c>
      <c r="K166" s="386"/>
    </row>
    <row r="167" spans="1:11" ht="11.25" customHeight="1">
      <c r="A167" s="384" t="s">
        <v>348</v>
      </c>
      <c r="B167" t="s">
        <v>620</v>
      </c>
      <c r="D167" s="12" t="str">
        <f>IF(I167&gt;I147,"?","&gt;")</f>
        <v>&gt;</v>
      </c>
      <c r="E167" s="378" t="s">
        <v>616</v>
      </c>
      <c r="F167" s="378" t="s">
        <v>616</v>
      </c>
      <c r="G167" s="378" t="s">
        <v>616</v>
      </c>
      <c r="H167" s="378" t="s">
        <v>616</v>
      </c>
      <c r="I167" s="381"/>
      <c r="J167" s="378" t="s">
        <v>616</v>
      </c>
      <c r="K167" s="382" t="s">
        <v>616</v>
      </c>
    </row>
    <row r="168" spans="1:11" ht="11.25" customHeight="1">
      <c r="A168" s="384" t="s">
        <v>359</v>
      </c>
      <c r="B168" t="s">
        <v>45</v>
      </c>
      <c r="E168" s="13" t="s">
        <v>616</v>
      </c>
      <c r="F168" s="15">
        <f>SUM(F147:F166)</f>
        <v>0</v>
      </c>
      <c r="G168" s="15">
        <f>SUM(G147:G166)</f>
        <v>0</v>
      </c>
      <c r="H168" s="15">
        <f>SUM(H147:H150)</f>
        <v>0</v>
      </c>
      <c r="I168" s="15">
        <f>SUM(I147:I167)</f>
        <v>0</v>
      </c>
      <c r="J168" s="15">
        <f>SUM(J147:J150)</f>
        <v>0</v>
      </c>
      <c r="K168" s="15">
        <f>SUM(K147:K166)</f>
        <v>0</v>
      </c>
    </row>
    <row r="169" spans="1:11" ht="11.25" customHeight="1"/>
    <row r="170" spans="1:11" ht="11.25" customHeight="1"/>
    <row r="171" spans="1:11" ht="11.25" customHeight="1">
      <c r="A171" s="2" t="s">
        <v>621</v>
      </c>
      <c r="B171" s="3"/>
      <c r="C171" s="4" t="s">
        <v>622</v>
      </c>
    </row>
    <row r="172" spans="1:11" ht="11.25" customHeight="1">
      <c r="E172" s="7" t="s">
        <v>45</v>
      </c>
      <c r="F172" s="7" t="s">
        <v>45</v>
      </c>
      <c r="G172" s="7" t="s">
        <v>45</v>
      </c>
      <c r="H172" s="7" t="s">
        <v>45</v>
      </c>
      <c r="I172" s="7"/>
    </row>
    <row r="173" spans="1:11" ht="11.25" customHeight="1">
      <c r="A173" t="s">
        <v>623</v>
      </c>
      <c r="E173" s="8" t="s">
        <v>236</v>
      </c>
      <c r="F173" s="8" t="str">
        <f>E148</f>
        <v>Psych</v>
      </c>
      <c r="G173" s="8" t="str">
        <f>E149</f>
        <v>Rehab</v>
      </c>
      <c r="H173" s="8" t="str">
        <f>E150</f>
        <v>Other (Sub)</v>
      </c>
      <c r="I173" s="8" t="s">
        <v>42</v>
      </c>
    </row>
    <row r="174" spans="1:11" ht="11.25" customHeight="1">
      <c r="A174" s="1" t="s">
        <v>121</v>
      </c>
      <c r="B174" t="s">
        <v>99</v>
      </c>
      <c r="D174" s="12" t="str">
        <f>IF(I174&gt;SUM(E174:H174),"?","&gt;")</f>
        <v>&gt;</v>
      </c>
      <c r="E174" s="164"/>
      <c r="F174" s="164"/>
      <c r="G174" s="164"/>
      <c r="H174" s="164"/>
      <c r="I174" s="168"/>
    </row>
    <row r="175" spans="1:11" ht="11.25" customHeight="1">
      <c r="A175" s="1" t="s">
        <v>171</v>
      </c>
      <c r="B175" t="s">
        <v>61</v>
      </c>
      <c r="D175" s="12" t="str">
        <f>IF(I175&gt;SUM(E175:H175),"?","&gt;")</f>
        <v>&gt;</v>
      </c>
      <c r="E175" s="164"/>
      <c r="F175" s="164"/>
      <c r="G175" s="164"/>
      <c r="H175" s="164"/>
      <c r="I175" s="168"/>
    </row>
    <row r="176" spans="1:11" ht="11.25" customHeight="1"/>
    <row r="177" spans="1:13" ht="11.25" customHeight="1"/>
    <row r="178" spans="1:13" ht="11.25" customHeight="1">
      <c r="A178" s="2" t="s">
        <v>621</v>
      </c>
      <c r="B178" s="3"/>
      <c r="C178" s="4" t="s">
        <v>624</v>
      </c>
    </row>
    <row r="179" spans="1:13" ht="11.25" customHeight="1"/>
    <row r="180" spans="1:13" ht="11.25" customHeight="1">
      <c r="A180" t="s">
        <v>625</v>
      </c>
      <c r="E180" s="5" t="s">
        <v>45</v>
      </c>
      <c r="F180" s="5" t="s">
        <v>42</v>
      </c>
    </row>
    <row r="181" spans="1:13" ht="11.25" customHeight="1">
      <c r="A181" s="1" t="s">
        <v>121</v>
      </c>
      <c r="B181" t="s">
        <v>626</v>
      </c>
      <c r="D181" s="12" t="str">
        <f>IF(F181&gt;E181,"?","&gt;")</f>
        <v>&gt;</v>
      </c>
      <c r="E181" s="164"/>
      <c r="F181" s="168"/>
    </row>
    <row r="182" spans="1:13" ht="11.25" customHeight="1"/>
    <row r="183" spans="1:13" ht="11.25" customHeight="1"/>
    <row r="184" spans="1:13" ht="11.25" customHeight="1">
      <c r="A184" s="2" t="s">
        <v>627</v>
      </c>
      <c r="B184" s="3"/>
      <c r="C184" s="4" t="s">
        <v>628</v>
      </c>
    </row>
    <row r="185" spans="1:13" ht="11.25" customHeight="1">
      <c r="E185" s="9"/>
      <c r="F185" s="344" t="s">
        <v>629</v>
      </c>
      <c r="G185" s="345"/>
      <c r="H185" s="344" t="s">
        <v>630</v>
      </c>
      <c r="I185" s="345"/>
      <c r="J185" s="343" t="s">
        <v>631</v>
      </c>
      <c r="K185" s="343" t="s">
        <v>632</v>
      </c>
      <c r="L185" s="9"/>
      <c r="M185" s="9"/>
    </row>
    <row r="186" spans="1:13" ht="11.25" customHeight="1">
      <c r="A186" t="s">
        <v>603</v>
      </c>
      <c r="B186" t="s">
        <v>633</v>
      </c>
      <c r="E186" s="10"/>
      <c r="F186" s="7" t="s">
        <v>45</v>
      </c>
      <c r="G186" s="7" t="s">
        <v>45</v>
      </c>
      <c r="H186" s="7" t="s">
        <v>634</v>
      </c>
      <c r="I186" s="7" t="s">
        <v>635</v>
      </c>
      <c r="J186" s="7" t="s">
        <v>45</v>
      </c>
      <c r="K186" s="7" t="s">
        <v>45</v>
      </c>
      <c r="L186" s="10"/>
      <c r="M186" s="10"/>
    </row>
    <row r="187" spans="1:13" ht="11.25" customHeight="1">
      <c r="B187" t="s">
        <v>636</v>
      </c>
      <c r="E187" s="11" t="s">
        <v>608</v>
      </c>
      <c r="F187" s="11" t="s">
        <v>637</v>
      </c>
      <c r="G187" s="11" t="s">
        <v>637</v>
      </c>
      <c r="H187" s="11" t="s">
        <v>638</v>
      </c>
      <c r="I187" s="11" t="s">
        <v>639</v>
      </c>
      <c r="J187" s="11" t="s">
        <v>640</v>
      </c>
      <c r="K187" s="11" t="s">
        <v>54</v>
      </c>
      <c r="L187" s="10"/>
      <c r="M187" s="10"/>
    </row>
    <row r="188" spans="1:13" ht="11.25" customHeight="1">
      <c r="B188" t="s">
        <v>641</v>
      </c>
      <c r="E188" s="11" t="s">
        <v>611</v>
      </c>
      <c r="F188" s="11" t="s">
        <v>101</v>
      </c>
      <c r="G188" s="11" t="s">
        <v>49</v>
      </c>
      <c r="H188" s="11" t="s">
        <v>108</v>
      </c>
      <c r="I188" s="11" t="s">
        <v>66</v>
      </c>
      <c r="J188" s="11" t="s">
        <v>51</v>
      </c>
      <c r="K188" s="11" t="s">
        <v>101</v>
      </c>
      <c r="L188" s="11" t="s">
        <v>42</v>
      </c>
      <c r="M188" s="11" t="s">
        <v>42</v>
      </c>
    </row>
    <row r="189" spans="1:13" ht="11.25" customHeight="1">
      <c r="E189" s="11" t="s">
        <v>642</v>
      </c>
      <c r="F189" s="495" t="s">
        <v>643</v>
      </c>
      <c r="G189" s="495" t="s">
        <v>644</v>
      </c>
      <c r="H189" s="495" t="s">
        <v>645</v>
      </c>
      <c r="I189" s="495" t="s">
        <v>645</v>
      </c>
      <c r="J189" s="495" t="s">
        <v>111</v>
      </c>
      <c r="K189" s="495" t="s">
        <v>646</v>
      </c>
      <c r="L189" s="11" t="s">
        <v>38</v>
      </c>
      <c r="M189" s="11" t="s">
        <v>39</v>
      </c>
    </row>
    <row r="190" spans="1:13" ht="11.25" customHeight="1">
      <c r="B190" t="s">
        <v>174</v>
      </c>
      <c r="E190" s="8" t="s">
        <v>49</v>
      </c>
      <c r="F190" s="496" t="s">
        <v>647</v>
      </c>
      <c r="G190" s="496" t="s">
        <v>648</v>
      </c>
      <c r="H190" s="496" t="s">
        <v>647</v>
      </c>
      <c r="I190" s="496" t="s">
        <v>649</v>
      </c>
      <c r="J190" s="496" t="s">
        <v>650</v>
      </c>
      <c r="K190" s="496" t="s">
        <v>651</v>
      </c>
      <c r="L190" s="8" t="s">
        <v>49</v>
      </c>
      <c r="M190" s="8" t="s">
        <v>49</v>
      </c>
    </row>
    <row r="191" spans="1:13" ht="11.25" customHeight="1">
      <c r="A191" s="384" t="s">
        <v>121</v>
      </c>
      <c r="B191" t="s">
        <v>652</v>
      </c>
      <c r="D191" s="12" t="str">
        <f>IF((F191+1)/(G191+1)&lt;0.1,"?",IF((F191+1)/(G191+1)&gt;5,"?",IF(SUM(L191:M191)&gt;G191,"?",IF(J191&gt;G191,"?",IF(K191&gt;G191,"?","&gt;")))))</f>
        <v>&gt;</v>
      </c>
      <c r="E191" s="13" t="s">
        <v>616</v>
      </c>
      <c r="F191" s="164"/>
      <c r="G191" s="164"/>
      <c r="H191" s="14" t="s">
        <v>616</v>
      </c>
      <c r="I191" s="14" t="s">
        <v>616</v>
      </c>
      <c r="J191" s="164"/>
      <c r="K191" s="164"/>
      <c r="L191" s="168"/>
      <c r="M191" s="168"/>
    </row>
    <row r="192" spans="1:13" ht="11.25" customHeight="1">
      <c r="A192" s="384" t="s">
        <v>171</v>
      </c>
      <c r="B192" t="s">
        <v>653</v>
      </c>
      <c r="D192" s="12" t="str">
        <f t="shared" ref="D192:D232" si="103">IF((F192+1)/(G192+1)&lt;0.1,"?",IF((F192+1)/(G192+1)&gt;5,"?",IF(SUM(L192:M192)&gt;G192,"?",IF(J192&gt;G192,"?",IF(K192&gt;G192,"?","&gt;")))))</f>
        <v>&gt;</v>
      </c>
      <c r="E192" s="13" t="s">
        <v>616</v>
      </c>
      <c r="F192" s="164"/>
      <c r="G192" s="164"/>
      <c r="H192" s="14" t="s">
        <v>616</v>
      </c>
      <c r="I192" s="14" t="s">
        <v>616</v>
      </c>
      <c r="J192" s="164"/>
      <c r="K192" s="164"/>
      <c r="L192" s="168"/>
      <c r="M192" s="168"/>
    </row>
    <row r="193" spans="1:13" ht="11.25" customHeight="1">
      <c r="A193" s="384" t="s">
        <v>208</v>
      </c>
      <c r="B193" t="s">
        <v>654</v>
      </c>
      <c r="D193" s="12" t="str">
        <f t="shared" si="103"/>
        <v>&gt;</v>
      </c>
      <c r="E193" s="13" t="s">
        <v>616</v>
      </c>
      <c r="F193" s="164"/>
      <c r="G193" s="164"/>
      <c r="H193" s="14" t="s">
        <v>616</v>
      </c>
      <c r="I193" s="14" t="s">
        <v>616</v>
      </c>
      <c r="J193" s="164"/>
      <c r="K193" s="164"/>
      <c r="L193" s="168"/>
      <c r="M193" s="168"/>
    </row>
    <row r="194" spans="1:13" ht="11.25" customHeight="1">
      <c r="A194" s="384" t="s">
        <v>225</v>
      </c>
      <c r="B194" t="s">
        <v>655</v>
      </c>
      <c r="D194" s="12" t="str">
        <f t="shared" si="103"/>
        <v>&gt;</v>
      </c>
      <c r="E194" s="13" t="s">
        <v>616</v>
      </c>
      <c r="F194" s="164"/>
      <c r="G194" s="164"/>
      <c r="H194" s="14" t="s">
        <v>616</v>
      </c>
      <c r="I194" s="14" t="s">
        <v>616</v>
      </c>
      <c r="J194" s="164"/>
      <c r="K194" s="164"/>
      <c r="L194" s="168"/>
      <c r="M194" s="168"/>
    </row>
    <row r="195" spans="1:13" ht="11.25" customHeight="1">
      <c r="A195" s="384" t="s">
        <v>230</v>
      </c>
      <c r="B195" t="s">
        <v>656</v>
      </c>
      <c r="D195" s="12" t="str">
        <f t="shared" si="103"/>
        <v>&gt;</v>
      </c>
      <c r="E195" s="13" t="s">
        <v>616</v>
      </c>
      <c r="F195" s="164"/>
      <c r="G195" s="164"/>
      <c r="H195" s="14" t="s">
        <v>616</v>
      </c>
      <c r="I195" s="14" t="s">
        <v>616</v>
      </c>
      <c r="J195" s="164"/>
      <c r="K195" s="164"/>
      <c r="L195" s="168"/>
      <c r="M195" s="168"/>
    </row>
    <row r="196" spans="1:13" ht="11.25" customHeight="1">
      <c r="A196" s="384" t="s">
        <v>240</v>
      </c>
      <c r="B196" t="s">
        <v>657</v>
      </c>
      <c r="D196" s="12" t="str">
        <f t="shared" si="103"/>
        <v>&gt;</v>
      </c>
      <c r="E196" s="13" t="s">
        <v>616</v>
      </c>
      <c r="F196" s="164"/>
      <c r="G196" s="164"/>
      <c r="H196" s="14" t="s">
        <v>616</v>
      </c>
      <c r="I196" s="14" t="s">
        <v>616</v>
      </c>
      <c r="J196" s="164"/>
      <c r="K196" s="164"/>
      <c r="L196" s="168"/>
      <c r="M196" s="168"/>
    </row>
    <row r="197" spans="1:13" ht="11.25" customHeight="1">
      <c r="A197" s="384" t="s">
        <v>251</v>
      </c>
      <c r="B197" t="s">
        <v>658</v>
      </c>
      <c r="D197" s="12" t="str">
        <f t="shared" si="103"/>
        <v>&gt;</v>
      </c>
      <c r="E197" s="13" t="s">
        <v>616</v>
      </c>
      <c r="F197" s="164"/>
      <c r="G197" s="164"/>
      <c r="H197" s="14" t="s">
        <v>616</v>
      </c>
      <c r="I197" s="14" t="s">
        <v>616</v>
      </c>
      <c r="J197" s="164"/>
      <c r="K197" s="164"/>
      <c r="L197" s="168"/>
      <c r="M197" s="168"/>
    </row>
    <row r="198" spans="1:13" ht="11.25" customHeight="1">
      <c r="A198" s="384" t="s">
        <v>259</v>
      </c>
      <c r="B198" t="s">
        <v>659</v>
      </c>
      <c r="D198" s="12" t="str">
        <f t="shared" si="103"/>
        <v>&gt;</v>
      </c>
      <c r="E198" s="13" t="s">
        <v>616</v>
      </c>
      <c r="F198" s="164"/>
      <c r="G198" s="164"/>
      <c r="H198" s="14" t="s">
        <v>616</v>
      </c>
      <c r="I198" s="14" t="s">
        <v>616</v>
      </c>
      <c r="J198" s="164"/>
      <c r="K198" s="164"/>
      <c r="L198" s="168"/>
      <c r="M198" s="168"/>
    </row>
    <row r="199" spans="1:13" ht="11.25" customHeight="1">
      <c r="A199" s="384" t="s">
        <v>268</v>
      </c>
      <c r="B199" t="s">
        <v>660</v>
      </c>
      <c r="D199" s="12" t="str">
        <f t="shared" si="103"/>
        <v>&gt;</v>
      </c>
      <c r="E199" s="13" t="s">
        <v>616</v>
      </c>
      <c r="F199" s="164"/>
      <c r="G199" s="164"/>
      <c r="H199" s="14" t="s">
        <v>616</v>
      </c>
      <c r="I199" s="14" t="s">
        <v>616</v>
      </c>
      <c r="J199" s="164"/>
      <c r="K199" s="164"/>
      <c r="L199" s="168"/>
      <c r="M199" s="168"/>
    </row>
    <row r="200" spans="1:13" ht="11.25" customHeight="1">
      <c r="A200" s="384" t="s">
        <v>281</v>
      </c>
      <c r="B200" t="s">
        <v>661</v>
      </c>
      <c r="D200" s="12" t="str">
        <f t="shared" si="103"/>
        <v>&gt;</v>
      </c>
      <c r="E200" s="13" t="s">
        <v>616</v>
      </c>
      <c r="F200" s="164"/>
      <c r="G200" s="164"/>
      <c r="H200" s="14" t="s">
        <v>616</v>
      </c>
      <c r="I200" s="14" t="s">
        <v>616</v>
      </c>
      <c r="J200" s="164"/>
      <c r="K200" s="164"/>
      <c r="L200" s="168"/>
      <c r="M200" s="168"/>
    </row>
    <row r="201" spans="1:13" ht="11.25" customHeight="1">
      <c r="A201" s="384" t="s">
        <v>289</v>
      </c>
      <c r="B201" t="s">
        <v>662</v>
      </c>
      <c r="D201" s="12" t="str">
        <f t="shared" si="103"/>
        <v>&gt;</v>
      </c>
      <c r="E201" s="13" t="s">
        <v>616</v>
      </c>
      <c r="F201" s="164"/>
      <c r="G201" s="164"/>
      <c r="H201" s="14" t="s">
        <v>616</v>
      </c>
      <c r="I201" s="14" t="s">
        <v>616</v>
      </c>
      <c r="J201" s="164"/>
      <c r="K201" s="164"/>
      <c r="L201" s="168"/>
      <c r="M201" s="168"/>
    </row>
    <row r="202" spans="1:13" ht="11.25" customHeight="1">
      <c r="A202" s="384" t="s">
        <v>294</v>
      </c>
      <c r="B202" t="s">
        <v>663</v>
      </c>
      <c r="D202" s="12" t="str">
        <f t="shared" si="103"/>
        <v>&gt;</v>
      </c>
      <c r="E202" s="13" t="s">
        <v>616</v>
      </c>
      <c r="F202" s="164"/>
      <c r="G202" s="164"/>
      <c r="H202" s="14" t="s">
        <v>616</v>
      </c>
      <c r="I202" s="14" t="s">
        <v>616</v>
      </c>
      <c r="J202" s="164"/>
      <c r="K202" s="164"/>
      <c r="L202" s="168"/>
      <c r="M202" s="168"/>
    </row>
    <row r="203" spans="1:13" ht="11.25" customHeight="1">
      <c r="A203" s="384" t="s">
        <v>301</v>
      </c>
      <c r="B203" t="s">
        <v>664</v>
      </c>
      <c r="D203" s="12" t="str">
        <f t="shared" si="103"/>
        <v>&gt;</v>
      </c>
      <c r="E203" s="13" t="s">
        <v>616</v>
      </c>
      <c r="F203" s="164"/>
      <c r="G203" s="164"/>
      <c r="H203" s="14" t="s">
        <v>616</v>
      </c>
      <c r="I203" s="14" t="s">
        <v>616</v>
      </c>
      <c r="J203" s="164"/>
      <c r="K203" s="164"/>
      <c r="L203" s="168"/>
      <c r="M203" s="168"/>
    </row>
    <row r="204" spans="1:13" ht="11.25" customHeight="1">
      <c r="A204" s="384" t="s">
        <v>307</v>
      </c>
      <c r="B204" t="s">
        <v>665</v>
      </c>
      <c r="D204" s="12" t="str">
        <f t="shared" si="103"/>
        <v>&gt;</v>
      </c>
      <c r="E204" s="13" t="s">
        <v>616</v>
      </c>
      <c r="F204" s="164"/>
      <c r="G204" s="164"/>
      <c r="H204" s="14" t="s">
        <v>616</v>
      </c>
      <c r="I204" s="14" t="s">
        <v>616</v>
      </c>
      <c r="J204" s="164"/>
      <c r="K204" s="164"/>
      <c r="L204" s="168"/>
      <c r="M204" s="168"/>
    </row>
    <row r="205" spans="1:13" ht="11.25" customHeight="1">
      <c r="A205" s="384" t="s">
        <v>315</v>
      </c>
      <c r="B205" t="s">
        <v>666</v>
      </c>
      <c r="D205" s="12" t="str">
        <f t="shared" si="103"/>
        <v>&gt;</v>
      </c>
      <c r="E205" s="13" t="s">
        <v>616</v>
      </c>
      <c r="F205" s="164"/>
      <c r="G205" s="164"/>
      <c r="H205" s="14" t="s">
        <v>616</v>
      </c>
      <c r="I205" s="14" t="s">
        <v>616</v>
      </c>
      <c r="J205" s="164"/>
      <c r="K205" s="164"/>
      <c r="L205" s="168"/>
      <c r="M205" s="168"/>
    </row>
    <row r="206" spans="1:13" ht="11.25" customHeight="1">
      <c r="A206" s="384" t="s">
        <v>319</v>
      </c>
      <c r="B206" t="s">
        <v>667</v>
      </c>
      <c r="D206" s="12" t="str">
        <f t="shared" si="103"/>
        <v>&gt;</v>
      </c>
      <c r="E206" s="13" t="s">
        <v>616</v>
      </c>
      <c r="F206" s="164"/>
      <c r="G206" s="164"/>
      <c r="H206" s="14" t="s">
        <v>616</v>
      </c>
      <c r="I206" s="14" t="s">
        <v>616</v>
      </c>
      <c r="J206" s="164"/>
      <c r="K206" s="164"/>
      <c r="L206" s="168"/>
      <c r="M206" s="168"/>
    </row>
    <row r="207" spans="1:13" ht="11.25" customHeight="1">
      <c r="A207" s="384" t="s">
        <v>324</v>
      </c>
      <c r="B207" t="s">
        <v>668</v>
      </c>
      <c r="D207" s="12" t="str">
        <f t="shared" si="103"/>
        <v>&gt;</v>
      </c>
      <c r="E207" s="13" t="s">
        <v>616</v>
      </c>
      <c r="F207" s="164"/>
      <c r="G207" s="164"/>
      <c r="H207" s="14" t="s">
        <v>616</v>
      </c>
      <c r="I207" s="14" t="s">
        <v>616</v>
      </c>
      <c r="J207" s="164"/>
      <c r="K207" s="164"/>
      <c r="L207" s="168"/>
      <c r="M207" s="168"/>
    </row>
    <row r="208" spans="1:13" ht="11.25" customHeight="1">
      <c r="A208" s="384" t="s">
        <v>333</v>
      </c>
      <c r="B208" t="s">
        <v>669</v>
      </c>
      <c r="D208" s="12" t="str">
        <f t="shared" si="103"/>
        <v>&gt;</v>
      </c>
      <c r="E208" s="13" t="s">
        <v>616</v>
      </c>
      <c r="F208" s="164"/>
      <c r="G208" s="164"/>
      <c r="H208" s="14" t="s">
        <v>616</v>
      </c>
      <c r="I208" s="14" t="s">
        <v>616</v>
      </c>
      <c r="J208" s="164"/>
      <c r="K208" s="164"/>
      <c r="L208" s="168"/>
      <c r="M208" s="168"/>
    </row>
    <row r="209" spans="1:13" ht="11.25" customHeight="1">
      <c r="A209" s="384" t="s">
        <v>337</v>
      </c>
      <c r="B209" t="s">
        <v>670</v>
      </c>
      <c r="D209" s="12" t="str">
        <f t="shared" si="103"/>
        <v>&gt;</v>
      </c>
      <c r="E209" s="13" t="s">
        <v>616</v>
      </c>
      <c r="F209" s="164"/>
      <c r="G209" s="164"/>
      <c r="H209" s="14" t="s">
        <v>616</v>
      </c>
      <c r="I209" s="14" t="s">
        <v>616</v>
      </c>
      <c r="J209" s="164"/>
      <c r="K209" s="164"/>
      <c r="L209" s="168"/>
      <c r="M209" s="168"/>
    </row>
    <row r="210" spans="1:13" ht="11.25" customHeight="1">
      <c r="A210" s="384" t="s">
        <v>341</v>
      </c>
      <c r="B210" t="s">
        <v>671</v>
      </c>
      <c r="D210" s="12" t="str">
        <f t="shared" si="103"/>
        <v>&gt;</v>
      </c>
      <c r="E210" s="13" t="s">
        <v>616</v>
      </c>
      <c r="F210" s="164"/>
      <c r="G210" s="164"/>
      <c r="H210" s="14" t="s">
        <v>616</v>
      </c>
      <c r="I210" s="14" t="s">
        <v>616</v>
      </c>
      <c r="J210" s="164"/>
      <c r="K210" s="164"/>
      <c r="L210" s="168"/>
      <c r="M210" s="168"/>
    </row>
    <row r="211" spans="1:13" ht="11.25" customHeight="1">
      <c r="A211" s="384" t="s">
        <v>348</v>
      </c>
      <c r="B211" t="s">
        <v>672</v>
      </c>
      <c r="D211" s="12" t="str">
        <f t="shared" si="103"/>
        <v>&gt;</v>
      </c>
      <c r="E211" s="13" t="s">
        <v>616</v>
      </c>
      <c r="F211" s="164"/>
      <c r="G211" s="164"/>
      <c r="H211" s="14" t="s">
        <v>616</v>
      </c>
      <c r="I211" s="14" t="s">
        <v>616</v>
      </c>
      <c r="J211" s="164"/>
      <c r="K211" s="164"/>
      <c r="L211" s="168"/>
      <c r="M211" s="168"/>
    </row>
    <row r="212" spans="1:13" ht="11.25" customHeight="1">
      <c r="A212" s="384" t="s">
        <v>359</v>
      </c>
      <c r="B212" t="str">
        <f t="shared" ref="B212:B222" si="104">E212</f>
        <v>Other</v>
      </c>
      <c r="D212" s="12" t="str">
        <f t="shared" si="103"/>
        <v>&gt;</v>
      </c>
      <c r="E212" s="163" t="s">
        <v>593</v>
      </c>
      <c r="F212" s="164"/>
      <c r="G212" s="164"/>
      <c r="H212" s="14" t="s">
        <v>616</v>
      </c>
      <c r="I212" s="14" t="s">
        <v>616</v>
      </c>
      <c r="J212" s="164"/>
      <c r="K212" s="164"/>
      <c r="L212" s="168"/>
      <c r="M212" s="168"/>
    </row>
    <row r="213" spans="1:13" ht="11.25" customHeight="1">
      <c r="A213" s="384" t="s">
        <v>368</v>
      </c>
      <c r="B213" t="str">
        <f t="shared" si="104"/>
        <v>Other</v>
      </c>
      <c r="D213" s="12" t="str">
        <f t="shared" si="103"/>
        <v>&gt;</v>
      </c>
      <c r="E213" s="163" t="s">
        <v>593</v>
      </c>
      <c r="F213" s="164"/>
      <c r="G213" s="164"/>
      <c r="H213" s="14" t="s">
        <v>616</v>
      </c>
      <c r="I213" s="14" t="s">
        <v>616</v>
      </c>
      <c r="J213" s="164"/>
      <c r="K213" s="164"/>
      <c r="L213" s="168"/>
      <c r="M213" s="168"/>
    </row>
    <row r="214" spans="1:13" ht="11.25" customHeight="1">
      <c r="A214" s="384" t="s">
        <v>386</v>
      </c>
      <c r="B214" t="str">
        <f t="shared" si="104"/>
        <v>Other</v>
      </c>
      <c r="D214" s="12" t="str">
        <f t="shared" si="103"/>
        <v>&gt;</v>
      </c>
      <c r="E214" s="163" t="s">
        <v>593</v>
      </c>
      <c r="F214" s="164"/>
      <c r="G214" s="164"/>
      <c r="H214" s="14" t="s">
        <v>616</v>
      </c>
      <c r="I214" s="14" t="s">
        <v>616</v>
      </c>
      <c r="J214" s="164"/>
      <c r="K214" s="164"/>
      <c r="L214" s="168"/>
      <c r="M214" s="168"/>
    </row>
    <row r="215" spans="1:13" ht="11.25" customHeight="1">
      <c r="A215" s="384" t="s">
        <v>390</v>
      </c>
      <c r="B215" t="str">
        <f t="shared" si="104"/>
        <v>Other</v>
      </c>
      <c r="D215" s="12" t="str">
        <f t="shared" si="103"/>
        <v>&gt;</v>
      </c>
      <c r="E215" s="163" t="s">
        <v>593</v>
      </c>
      <c r="F215" s="164"/>
      <c r="G215" s="164"/>
      <c r="H215" s="14" t="s">
        <v>616</v>
      </c>
      <c r="I215" s="14" t="s">
        <v>616</v>
      </c>
      <c r="J215" s="164"/>
      <c r="K215" s="164"/>
      <c r="L215" s="168"/>
      <c r="M215" s="168"/>
    </row>
    <row r="216" spans="1:13" ht="11.25" customHeight="1">
      <c r="A216" s="384" t="s">
        <v>396</v>
      </c>
      <c r="B216" t="str">
        <f t="shared" si="104"/>
        <v>Other</v>
      </c>
      <c r="D216" s="12" t="str">
        <f t="shared" si="103"/>
        <v>&gt;</v>
      </c>
      <c r="E216" s="163" t="s">
        <v>593</v>
      </c>
      <c r="F216" s="164"/>
      <c r="G216" s="164"/>
      <c r="H216" s="14" t="s">
        <v>616</v>
      </c>
      <c r="I216" s="14" t="s">
        <v>616</v>
      </c>
      <c r="J216" s="164"/>
      <c r="K216" s="164"/>
      <c r="L216" s="168"/>
      <c r="M216" s="168"/>
    </row>
    <row r="217" spans="1:13" ht="11.25" customHeight="1">
      <c r="A217" s="384" t="s">
        <v>402</v>
      </c>
      <c r="B217" t="str">
        <f t="shared" si="104"/>
        <v>Other</v>
      </c>
      <c r="D217" s="12" t="str">
        <f t="shared" si="103"/>
        <v>&gt;</v>
      </c>
      <c r="E217" s="163" t="s">
        <v>593</v>
      </c>
      <c r="F217" s="164"/>
      <c r="G217" s="164"/>
      <c r="H217" s="14" t="s">
        <v>616</v>
      </c>
      <c r="I217" s="14" t="s">
        <v>616</v>
      </c>
      <c r="J217" s="164"/>
      <c r="K217" s="164"/>
      <c r="L217" s="168"/>
      <c r="M217" s="168"/>
    </row>
    <row r="218" spans="1:13" ht="11.25" customHeight="1">
      <c r="A218" s="384" t="s">
        <v>407</v>
      </c>
      <c r="B218" t="str">
        <f t="shared" si="104"/>
        <v>Other</v>
      </c>
      <c r="D218" s="12" t="str">
        <f t="shared" si="103"/>
        <v>&gt;</v>
      </c>
      <c r="E218" s="163" t="s">
        <v>593</v>
      </c>
      <c r="F218" s="164"/>
      <c r="G218" s="164"/>
      <c r="H218" s="14" t="s">
        <v>616</v>
      </c>
      <c r="I218" s="14" t="s">
        <v>616</v>
      </c>
      <c r="J218" s="164"/>
      <c r="K218" s="164"/>
      <c r="L218" s="168"/>
      <c r="M218" s="168"/>
    </row>
    <row r="219" spans="1:13" ht="11.25" customHeight="1">
      <c r="A219" s="384" t="s">
        <v>411</v>
      </c>
      <c r="B219" t="str">
        <f t="shared" si="104"/>
        <v>Other</v>
      </c>
      <c r="D219" s="12" t="str">
        <f t="shared" si="103"/>
        <v>&gt;</v>
      </c>
      <c r="E219" s="163" t="s">
        <v>593</v>
      </c>
      <c r="F219" s="164"/>
      <c r="G219" s="164"/>
      <c r="H219" s="14" t="s">
        <v>616</v>
      </c>
      <c r="I219" s="14" t="s">
        <v>616</v>
      </c>
      <c r="J219" s="164"/>
      <c r="K219" s="164"/>
      <c r="L219" s="168"/>
      <c r="M219" s="168"/>
    </row>
    <row r="220" spans="1:13" ht="11.25" customHeight="1">
      <c r="A220" s="384" t="s">
        <v>418</v>
      </c>
      <c r="B220" t="str">
        <f t="shared" si="104"/>
        <v>Other</v>
      </c>
      <c r="D220" s="12" t="str">
        <f t="shared" si="103"/>
        <v>&gt;</v>
      </c>
      <c r="E220" s="163" t="s">
        <v>593</v>
      </c>
      <c r="F220" s="164"/>
      <c r="G220" s="164"/>
      <c r="H220" s="14" t="s">
        <v>616</v>
      </c>
      <c r="I220" s="14" t="s">
        <v>616</v>
      </c>
      <c r="J220" s="164"/>
      <c r="K220" s="164"/>
      <c r="L220" s="168"/>
      <c r="M220" s="168"/>
    </row>
    <row r="221" spans="1:13" ht="11.25" customHeight="1">
      <c r="A221" s="384" t="s">
        <v>424</v>
      </c>
      <c r="B221" t="str">
        <f t="shared" si="104"/>
        <v>Other</v>
      </c>
      <c r="D221" s="12" t="str">
        <f t="shared" si="103"/>
        <v>&gt;</v>
      </c>
      <c r="E221" s="163" t="s">
        <v>593</v>
      </c>
      <c r="F221" s="164"/>
      <c r="G221" s="164"/>
      <c r="H221" s="14" t="s">
        <v>616</v>
      </c>
      <c r="I221" s="14" t="s">
        <v>616</v>
      </c>
      <c r="J221" s="164"/>
      <c r="K221" s="164"/>
      <c r="L221" s="168"/>
      <c r="M221" s="168"/>
    </row>
    <row r="222" spans="1:13" ht="11.25" customHeight="1">
      <c r="A222" s="384" t="s">
        <v>427</v>
      </c>
      <c r="B222" t="str">
        <f t="shared" si="104"/>
        <v>Other</v>
      </c>
      <c r="D222" s="12" t="str">
        <f t="shared" si="103"/>
        <v>&gt;</v>
      </c>
      <c r="E222" s="163" t="s">
        <v>593</v>
      </c>
      <c r="F222" s="164"/>
      <c r="G222" s="164"/>
      <c r="H222" s="378" t="s">
        <v>616</v>
      </c>
      <c r="I222" s="378" t="s">
        <v>616</v>
      </c>
      <c r="J222" s="164"/>
      <c r="K222" s="164"/>
      <c r="L222" s="168"/>
      <c r="M222" s="168"/>
    </row>
    <row r="223" spans="1:13" ht="11.25" customHeight="1">
      <c r="A223" s="384" t="s">
        <v>432</v>
      </c>
      <c r="B223" t="str">
        <f t="shared" ref="B223:B232" si="105">E223</f>
        <v>Other</v>
      </c>
      <c r="D223" s="12" t="str">
        <f t="shared" si="103"/>
        <v>&gt;</v>
      </c>
      <c r="E223" s="163" t="s">
        <v>593</v>
      </c>
      <c r="F223" s="164"/>
      <c r="G223" s="164"/>
      <c r="H223" s="378" t="s">
        <v>616</v>
      </c>
      <c r="I223" s="378" t="s">
        <v>616</v>
      </c>
      <c r="J223" s="164"/>
      <c r="K223" s="164"/>
      <c r="L223" s="168"/>
      <c r="M223" s="168"/>
    </row>
    <row r="224" spans="1:13" ht="11.25" customHeight="1">
      <c r="A224" s="384" t="s">
        <v>439</v>
      </c>
      <c r="B224" t="str">
        <f t="shared" si="105"/>
        <v>Other</v>
      </c>
      <c r="D224" s="12" t="str">
        <f t="shared" si="103"/>
        <v>&gt;</v>
      </c>
      <c r="E224" s="163" t="s">
        <v>593</v>
      </c>
      <c r="F224" s="164"/>
      <c r="G224" s="164"/>
      <c r="H224" s="378" t="s">
        <v>616</v>
      </c>
      <c r="I224" s="378" t="s">
        <v>616</v>
      </c>
      <c r="J224" s="164"/>
      <c r="K224" s="164"/>
      <c r="L224" s="168"/>
      <c r="M224" s="168"/>
    </row>
    <row r="225" spans="1:13" ht="11.25" customHeight="1">
      <c r="A225" s="384" t="s">
        <v>449</v>
      </c>
      <c r="B225" t="str">
        <f t="shared" si="105"/>
        <v>Other</v>
      </c>
      <c r="D225" s="12" t="str">
        <f t="shared" si="103"/>
        <v>&gt;</v>
      </c>
      <c r="E225" s="163" t="s">
        <v>593</v>
      </c>
      <c r="F225" s="164"/>
      <c r="G225" s="164"/>
      <c r="H225" s="378" t="s">
        <v>616</v>
      </c>
      <c r="I225" s="378" t="s">
        <v>616</v>
      </c>
      <c r="J225" s="164"/>
      <c r="K225" s="164"/>
      <c r="L225" s="168"/>
      <c r="M225" s="168"/>
    </row>
    <row r="226" spans="1:13" ht="11.25" customHeight="1">
      <c r="A226" s="384" t="s">
        <v>460</v>
      </c>
      <c r="B226" t="str">
        <f t="shared" si="105"/>
        <v>Other</v>
      </c>
      <c r="D226" s="12" t="str">
        <f t="shared" si="103"/>
        <v>&gt;</v>
      </c>
      <c r="E226" s="163" t="s">
        <v>593</v>
      </c>
      <c r="F226" s="164"/>
      <c r="G226" s="164"/>
      <c r="H226" s="378" t="s">
        <v>616</v>
      </c>
      <c r="I226" s="378" t="s">
        <v>616</v>
      </c>
      <c r="J226" s="164"/>
      <c r="K226" s="164"/>
      <c r="L226" s="168"/>
      <c r="M226" s="168"/>
    </row>
    <row r="227" spans="1:13" ht="11.25" customHeight="1">
      <c r="A227" s="384" t="s">
        <v>468</v>
      </c>
      <c r="B227" t="str">
        <f t="shared" si="105"/>
        <v>Other</v>
      </c>
      <c r="D227" s="12" t="str">
        <f t="shared" si="103"/>
        <v>&gt;</v>
      </c>
      <c r="E227" s="163" t="s">
        <v>593</v>
      </c>
      <c r="F227" s="164"/>
      <c r="G227" s="164"/>
      <c r="H227" s="378" t="s">
        <v>616</v>
      </c>
      <c r="I227" s="378" t="s">
        <v>616</v>
      </c>
      <c r="J227" s="164"/>
      <c r="K227" s="164"/>
      <c r="L227" s="168"/>
      <c r="M227" s="168"/>
    </row>
    <row r="228" spans="1:13" ht="11.25" customHeight="1">
      <c r="A228" s="384" t="s">
        <v>474</v>
      </c>
      <c r="B228" t="str">
        <f t="shared" si="105"/>
        <v>Other</v>
      </c>
      <c r="D228" s="12" t="str">
        <f t="shared" si="103"/>
        <v>&gt;</v>
      </c>
      <c r="E228" s="163" t="s">
        <v>593</v>
      </c>
      <c r="F228" s="164"/>
      <c r="G228" s="164"/>
      <c r="H228" s="378" t="s">
        <v>616</v>
      </c>
      <c r="I228" s="378" t="s">
        <v>616</v>
      </c>
      <c r="J228" s="164"/>
      <c r="K228" s="164"/>
      <c r="L228" s="168"/>
      <c r="M228" s="168"/>
    </row>
    <row r="229" spans="1:13" ht="11.25" customHeight="1">
      <c r="A229" s="384" t="s">
        <v>481</v>
      </c>
      <c r="B229" t="str">
        <f t="shared" si="105"/>
        <v>Other</v>
      </c>
      <c r="D229" s="12" t="str">
        <f t="shared" si="103"/>
        <v>&gt;</v>
      </c>
      <c r="E229" s="163" t="s">
        <v>593</v>
      </c>
      <c r="F229" s="164"/>
      <c r="G229" s="164"/>
      <c r="H229" s="378" t="s">
        <v>616</v>
      </c>
      <c r="I229" s="378" t="s">
        <v>616</v>
      </c>
      <c r="J229" s="164"/>
      <c r="K229" s="164"/>
      <c r="L229" s="168"/>
      <c r="M229" s="168"/>
    </row>
    <row r="230" spans="1:13" ht="11.25" customHeight="1">
      <c r="A230" s="384" t="s">
        <v>486</v>
      </c>
      <c r="B230" t="str">
        <f t="shared" si="105"/>
        <v>Other</v>
      </c>
      <c r="D230" s="12" t="str">
        <f t="shared" si="103"/>
        <v>&gt;</v>
      </c>
      <c r="E230" s="163" t="s">
        <v>593</v>
      </c>
      <c r="F230" s="164"/>
      <c r="G230" s="164"/>
      <c r="H230" s="378" t="s">
        <v>616</v>
      </c>
      <c r="I230" s="378" t="s">
        <v>616</v>
      </c>
      <c r="J230" s="164"/>
      <c r="K230" s="164"/>
      <c r="L230" s="168"/>
      <c r="M230" s="168"/>
    </row>
    <row r="231" spans="1:13" ht="11.25" customHeight="1">
      <c r="A231" s="384" t="s">
        <v>490</v>
      </c>
      <c r="B231" t="str">
        <f t="shared" si="105"/>
        <v>Other</v>
      </c>
      <c r="D231" s="12" t="str">
        <f t="shared" si="103"/>
        <v>&gt;</v>
      </c>
      <c r="E231" s="163" t="s">
        <v>593</v>
      </c>
      <c r="F231" s="164"/>
      <c r="G231" s="164"/>
      <c r="H231" s="378" t="s">
        <v>616</v>
      </c>
      <c r="I231" s="378" t="s">
        <v>616</v>
      </c>
      <c r="J231" s="164"/>
      <c r="K231" s="164"/>
      <c r="L231" s="168"/>
      <c r="M231" s="168"/>
    </row>
    <row r="232" spans="1:13" ht="11.25" customHeight="1">
      <c r="A232" s="384" t="s">
        <v>494</v>
      </c>
      <c r="B232" t="str">
        <f t="shared" si="105"/>
        <v>Other</v>
      </c>
      <c r="D232" s="12" t="str">
        <f t="shared" si="103"/>
        <v>&gt;</v>
      </c>
      <c r="E232" s="163" t="s">
        <v>593</v>
      </c>
      <c r="F232" s="377"/>
      <c r="G232" s="164"/>
      <c r="H232" s="378" t="s">
        <v>616</v>
      </c>
      <c r="I232" s="378" t="s">
        <v>616</v>
      </c>
      <c r="J232" s="164"/>
      <c r="K232" s="164"/>
      <c r="L232" s="168"/>
      <c r="M232" s="168"/>
    </row>
    <row r="233" spans="1:13" ht="11.25" customHeight="1">
      <c r="A233" s="354"/>
      <c r="B233" t="s">
        <v>502</v>
      </c>
      <c r="E233" s="380" t="s">
        <v>616</v>
      </c>
      <c r="F233" s="382" t="s">
        <v>616</v>
      </c>
      <c r="G233" s="382" t="s">
        <v>616</v>
      </c>
      <c r="H233" s="383" t="s">
        <v>673</v>
      </c>
      <c r="I233" s="382" t="s">
        <v>616</v>
      </c>
      <c r="J233" s="382" t="s">
        <v>616</v>
      </c>
      <c r="K233" s="382" t="s">
        <v>616</v>
      </c>
      <c r="L233" s="382" t="s">
        <v>616</v>
      </c>
      <c r="M233" s="382" t="s">
        <v>616</v>
      </c>
    </row>
    <row r="234" spans="1:13" ht="11.25" customHeight="1">
      <c r="A234" s="384" t="s">
        <v>506</v>
      </c>
      <c r="B234" t="s">
        <v>674</v>
      </c>
      <c r="D234" s="12" t="str">
        <f>IF((F234+1)/(G234+1)&lt;0.1,"?",IF((F234+1)/(G234+1)&gt;5,"?",IF(SUM(L234:M234)&gt;G234,"?",IF(J234&gt;G234,"?",IF(K234&gt;G234,"?",IF(AND(I234&gt;0,H234=0),"?","&gt;"))))))</f>
        <v>&gt;</v>
      </c>
      <c r="E234" s="13" t="s">
        <v>616</v>
      </c>
      <c r="F234" s="164"/>
      <c r="G234" s="164"/>
      <c r="H234" s="165"/>
      <c r="I234" s="164"/>
      <c r="J234" s="164"/>
      <c r="K234" s="164"/>
      <c r="L234" s="168"/>
      <c r="M234" s="168"/>
    </row>
    <row r="235" spans="1:13" ht="11.25" customHeight="1">
      <c r="A235" s="384" t="s">
        <v>511</v>
      </c>
      <c r="B235" t="s">
        <v>675</v>
      </c>
      <c r="D235" s="12" t="str">
        <f>IF((F235+1)/(G235+1)&lt;0.1,"?",IF((F235+1)/(G235+1)&gt;5,"?",IF(SUM(L235:M235)&gt;G235,"?",IF(J235&gt;G235,"?",IF(K235&gt;G235,"?",IF(AND(I235&gt;0,H235=0),"?","&gt;"))))))</f>
        <v>&gt;</v>
      </c>
      <c r="E235" s="13" t="s">
        <v>616</v>
      </c>
      <c r="F235" s="164"/>
      <c r="G235" s="164"/>
      <c r="H235" s="165"/>
      <c r="I235" s="164"/>
      <c r="J235" s="164"/>
      <c r="K235" s="164"/>
      <c r="L235" s="168"/>
      <c r="M235" s="168"/>
    </row>
    <row r="236" spans="1:13" ht="11.25" customHeight="1">
      <c r="A236" s="384" t="s">
        <v>516</v>
      </c>
      <c r="B236" t="str">
        <f>E236</f>
        <v>Observation</v>
      </c>
      <c r="D236" s="12" t="str">
        <f>IF((F236+1)/(G236+1)&lt;0.1,"?",IF((F236+1)/(G236+1)&gt;5,"?",IF(SUM(L236:M236)&gt;G236,"?",IF(J236&gt;G236,"?",IF(K236&gt;G236,"?",IF(AND(I236&gt;0,H236=0),"?","&gt;"))))))</f>
        <v>&gt;</v>
      </c>
      <c r="E236" s="163" t="s">
        <v>676</v>
      </c>
      <c r="F236" s="164"/>
      <c r="G236" s="164"/>
      <c r="H236" s="165"/>
      <c r="I236" s="164"/>
      <c r="J236" s="164"/>
      <c r="K236" s="164"/>
      <c r="L236" s="168"/>
      <c r="M236" s="168"/>
    </row>
    <row r="237" spans="1:13" ht="11.25" customHeight="1">
      <c r="A237" s="354"/>
      <c r="B237" t="s">
        <v>168</v>
      </c>
      <c r="E237" s="13" t="s">
        <v>616</v>
      </c>
      <c r="F237" s="14" t="s">
        <v>616</v>
      </c>
      <c r="G237" s="14" t="s">
        <v>616</v>
      </c>
      <c r="H237" s="16" t="s">
        <v>673</v>
      </c>
      <c r="I237" s="14" t="s">
        <v>616</v>
      </c>
      <c r="J237" s="14" t="s">
        <v>616</v>
      </c>
      <c r="K237" s="14" t="s">
        <v>616</v>
      </c>
      <c r="L237" s="14" t="s">
        <v>616</v>
      </c>
      <c r="M237" s="14" t="s">
        <v>616</v>
      </c>
    </row>
    <row r="238" spans="1:13" ht="11.25" customHeight="1">
      <c r="A238" s="384" t="s">
        <v>520</v>
      </c>
      <c r="B238" t="s">
        <v>185</v>
      </c>
      <c r="C238" s="403"/>
      <c r="D238" s="12" t="str">
        <f>IF(I238&gt;F238,"?",IF(J238&gt;F238,"?",IF(K238&gt;F238,"?",IF(L238&gt;F238,"?",IF(AND(I238&gt;0,H238=0),"?","&gt;")))))</f>
        <v>&gt;</v>
      </c>
      <c r="E238" s="17" t="s">
        <v>677</v>
      </c>
      <c r="F238" s="164"/>
      <c r="G238" s="14" t="s">
        <v>616</v>
      </c>
      <c r="H238" s="165"/>
      <c r="I238" s="164"/>
      <c r="J238" s="164"/>
      <c r="K238" s="164"/>
      <c r="L238" s="168"/>
      <c r="M238" s="14" t="s">
        <v>616</v>
      </c>
    </row>
    <row r="239" spans="1:13" ht="11.25" customHeight="1">
      <c r="A239" s="384" t="s">
        <v>184</v>
      </c>
      <c r="B239" t="str">
        <f>E148</f>
        <v>Psych</v>
      </c>
      <c r="C239" s="403"/>
      <c r="D239" s="12" t="str">
        <f t="shared" ref="D239:D257" si="106">IF(I239&gt;F239,"?",IF(J239&gt;F239,"?",IF(K239&gt;F239,"?",IF(L239&gt;F239,"?",IF(AND(I239&gt;0,H239=0),"?","&gt;")))))</f>
        <v>&gt;</v>
      </c>
      <c r="E239" s="17" t="s">
        <v>678</v>
      </c>
      <c r="F239" s="164"/>
      <c r="G239" s="14" t="s">
        <v>616</v>
      </c>
      <c r="H239" s="165"/>
      <c r="I239" s="164"/>
      <c r="J239" s="164"/>
      <c r="K239" s="164"/>
      <c r="L239" s="168"/>
      <c r="M239" s="14" t="s">
        <v>616</v>
      </c>
    </row>
    <row r="240" spans="1:13" ht="11.25" customHeight="1">
      <c r="A240" s="384" t="s">
        <v>205</v>
      </c>
      <c r="B240" t="str">
        <f>E149</f>
        <v>Rehab</v>
      </c>
      <c r="C240" s="403"/>
      <c r="D240" s="12" t="str">
        <f t="shared" si="106"/>
        <v>&gt;</v>
      </c>
      <c r="E240" s="17" t="s">
        <v>610</v>
      </c>
      <c r="F240" s="164"/>
      <c r="G240" s="14" t="s">
        <v>616</v>
      </c>
      <c r="H240" s="165"/>
      <c r="I240" s="164"/>
      <c r="J240" s="164"/>
      <c r="K240" s="164"/>
      <c r="L240" s="168"/>
      <c r="M240" s="14" t="s">
        <v>616</v>
      </c>
    </row>
    <row r="241" spans="1:13" ht="11.25" customHeight="1">
      <c r="A241" s="384" t="s">
        <v>212</v>
      </c>
      <c r="B241" t="str">
        <f>E150</f>
        <v>Other (Sub)</v>
      </c>
      <c r="C241" s="403"/>
      <c r="D241" s="12" t="str">
        <f t="shared" si="106"/>
        <v>&gt;</v>
      </c>
      <c r="E241" s="17" t="s">
        <v>679</v>
      </c>
      <c r="F241" s="164"/>
      <c r="G241" s="14" t="s">
        <v>616</v>
      </c>
      <c r="H241" s="165"/>
      <c r="I241" s="164"/>
      <c r="J241" s="164"/>
      <c r="K241" s="164"/>
      <c r="L241" s="168"/>
      <c r="M241" s="14" t="s">
        <v>616</v>
      </c>
    </row>
    <row r="242" spans="1:13" ht="11.25" customHeight="1">
      <c r="A242" s="384" t="s">
        <v>226</v>
      </c>
      <c r="B242" t="str">
        <f>B151</f>
        <v>Intensive Care Unit</v>
      </c>
      <c r="D242" s="12" t="str">
        <f t="shared" si="106"/>
        <v>&gt;</v>
      </c>
      <c r="E242" s="13" t="s">
        <v>616</v>
      </c>
      <c r="F242" s="164"/>
      <c r="G242" s="14" t="s">
        <v>616</v>
      </c>
      <c r="H242" s="165"/>
      <c r="I242" s="164"/>
      <c r="J242" s="164"/>
      <c r="K242" s="164"/>
      <c r="L242" s="168"/>
      <c r="M242" s="14" t="s">
        <v>616</v>
      </c>
    </row>
    <row r="243" spans="1:13" ht="11.25" customHeight="1">
      <c r="A243" s="384" t="s">
        <v>231</v>
      </c>
      <c r="B243" t="str">
        <f>B152</f>
        <v>Coronary Care Unit</v>
      </c>
      <c r="D243" s="12" t="str">
        <f t="shared" si="106"/>
        <v>&gt;</v>
      </c>
      <c r="E243" s="13" t="s">
        <v>616</v>
      </c>
      <c r="F243" s="164"/>
      <c r="G243" s="14" t="s">
        <v>616</v>
      </c>
      <c r="H243" s="165"/>
      <c r="I243" s="164"/>
      <c r="J243" s="164"/>
      <c r="K243" s="164"/>
      <c r="L243" s="168"/>
      <c r="M243" s="14" t="s">
        <v>616</v>
      </c>
    </row>
    <row r="244" spans="1:13" ht="11.25" customHeight="1">
      <c r="A244" s="384" t="s">
        <v>241</v>
      </c>
      <c r="B244" t="str">
        <f t="shared" ref="B244:B251" si="107">E153</f>
        <v>Other</v>
      </c>
      <c r="D244" s="12" t="str">
        <f t="shared" si="106"/>
        <v>&gt;</v>
      </c>
      <c r="E244" s="13" t="s">
        <v>616</v>
      </c>
      <c r="F244" s="164"/>
      <c r="G244" s="14" t="s">
        <v>616</v>
      </c>
      <c r="H244" s="165"/>
      <c r="I244" s="164"/>
      <c r="J244" s="164"/>
      <c r="K244" s="164"/>
      <c r="L244" s="168"/>
      <c r="M244" s="14" t="s">
        <v>616</v>
      </c>
    </row>
    <row r="245" spans="1:13" ht="11.25" customHeight="1">
      <c r="A245" s="384" t="s">
        <v>252</v>
      </c>
      <c r="B245" t="str">
        <f t="shared" si="107"/>
        <v>Other</v>
      </c>
      <c r="D245" s="12" t="str">
        <f t="shared" si="106"/>
        <v>&gt;</v>
      </c>
      <c r="E245" s="13" t="s">
        <v>616</v>
      </c>
      <c r="F245" s="164"/>
      <c r="G245" s="14" t="s">
        <v>616</v>
      </c>
      <c r="H245" s="165"/>
      <c r="I245" s="164"/>
      <c r="J245" s="164"/>
      <c r="K245" s="164"/>
      <c r="L245" s="168"/>
      <c r="M245" s="14" t="s">
        <v>616</v>
      </c>
    </row>
    <row r="246" spans="1:13" ht="11.25" customHeight="1">
      <c r="A246" s="384" t="s">
        <v>260</v>
      </c>
      <c r="B246" t="str">
        <f t="shared" si="107"/>
        <v>Other</v>
      </c>
      <c r="D246" s="12" t="str">
        <f t="shared" si="106"/>
        <v>&gt;</v>
      </c>
      <c r="E246" s="13" t="s">
        <v>616</v>
      </c>
      <c r="F246" s="164"/>
      <c r="G246" s="14" t="s">
        <v>616</v>
      </c>
      <c r="H246" s="165"/>
      <c r="I246" s="164"/>
      <c r="J246" s="164"/>
      <c r="K246" s="164"/>
      <c r="L246" s="168"/>
      <c r="M246" s="14" t="s">
        <v>616</v>
      </c>
    </row>
    <row r="247" spans="1:13" ht="11.25" customHeight="1">
      <c r="A247" s="384" t="s">
        <v>269</v>
      </c>
      <c r="B247" t="str">
        <f t="shared" si="107"/>
        <v>Other</v>
      </c>
      <c r="D247" s="12" t="str">
        <f t="shared" si="106"/>
        <v>&gt;</v>
      </c>
      <c r="E247" s="13" t="s">
        <v>616</v>
      </c>
      <c r="F247" s="164"/>
      <c r="G247" s="14" t="s">
        <v>616</v>
      </c>
      <c r="H247" s="165"/>
      <c r="I247" s="164"/>
      <c r="J247" s="164"/>
      <c r="K247" s="164"/>
      <c r="L247" s="168"/>
      <c r="M247" s="14" t="s">
        <v>616</v>
      </c>
    </row>
    <row r="248" spans="1:13" ht="11.25" customHeight="1">
      <c r="A248" s="384" t="s">
        <v>282</v>
      </c>
      <c r="B248" t="str">
        <f t="shared" si="107"/>
        <v>Other</v>
      </c>
      <c r="D248" s="12" t="str">
        <f t="shared" si="106"/>
        <v>&gt;</v>
      </c>
      <c r="E248" s="13" t="s">
        <v>616</v>
      </c>
      <c r="F248" s="164"/>
      <c r="G248" s="14" t="s">
        <v>616</v>
      </c>
      <c r="H248" s="165"/>
      <c r="I248" s="164"/>
      <c r="J248" s="164"/>
      <c r="K248" s="164"/>
      <c r="L248" s="168"/>
      <c r="M248" s="14" t="s">
        <v>616</v>
      </c>
    </row>
    <row r="249" spans="1:13" ht="11.25" customHeight="1">
      <c r="A249" s="384" t="s">
        <v>290</v>
      </c>
      <c r="B249" t="str">
        <f t="shared" si="107"/>
        <v>Other</v>
      </c>
      <c r="D249" s="12" t="str">
        <f t="shared" si="106"/>
        <v>&gt;</v>
      </c>
      <c r="E249" s="13" t="s">
        <v>616</v>
      </c>
      <c r="F249" s="164"/>
      <c r="G249" s="14" t="s">
        <v>616</v>
      </c>
      <c r="H249" s="165"/>
      <c r="I249" s="164"/>
      <c r="J249" s="164"/>
      <c r="K249" s="164"/>
      <c r="L249" s="168"/>
      <c r="M249" s="14" t="s">
        <v>616</v>
      </c>
    </row>
    <row r="250" spans="1:13" ht="11.25" customHeight="1">
      <c r="A250" s="384" t="s">
        <v>295</v>
      </c>
      <c r="B250" t="str">
        <f t="shared" si="107"/>
        <v>Other</v>
      </c>
      <c r="D250" s="12" t="str">
        <f t="shared" si="106"/>
        <v>&gt;</v>
      </c>
      <c r="E250" s="13" t="s">
        <v>616</v>
      </c>
      <c r="F250" s="164"/>
      <c r="G250" s="14" t="s">
        <v>616</v>
      </c>
      <c r="H250" s="165"/>
      <c r="I250" s="164"/>
      <c r="J250" s="164"/>
      <c r="K250" s="164"/>
      <c r="L250" s="168"/>
      <c r="M250" s="14" t="s">
        <v>616</v>
      </c>
    </row>
    <row r="251" spans="1:13" ht="11.25" customHeight="1">
      <c r="A251" s="384" t="s">
        <v>302</v>
      </c>
      <c r="B251" t="str">
        <f t="shared" si="107"/>
        <v>Other</v>
      </c>
      <c r="D251" s="12" t="str">
        <f t="shared" si="106"/>
        <v>&gt;</v>
      </c>
      <c r="E251" s="13" t="s">
        <v>616</v>
      </c>
      <c r="F251" s="164"/>
      <c r="G251" s="14" t="s">
        <v>616</v>
      </c>
      <c r="H251" s="165"/>
      <c r="I251" s="164"/>
      <c r="J251" s="164"/>
      <c r="K251" s="164"/>
      <c r="L251" s="168"/>
      <c r="M251" s="14" t="s">
        <v>616</v>
      </c>
    </row>
    <row r="252" spans="1:13" ht="11.25" customHeight="1">
      <c r="A252" s="384" t="s">
        <v>308</v>
      </c>
      <c r="B252" t="str">
        <f>E161</f>
        <v>Other</v>
      </c>
      <c r="D252" s="12" t="str">
        <f t="shared" si="106"/>
        <v>&gt;</v>
      </c>
      <c r="E252" s="13" t="s">
        <v>616</v>
      </c>
      <c r="F252" s="164"/>
      <c r="G252" s="14" t="s">
        <v>616</v>
      </c>
      <c r="H252" s="165"/>
      <c r="I252" s="164"/>
      <c r="J252" s="164"/>
      <c r="K252" s="164"/>
      <c r="L252" s="168"/>
      <c r="M252" s="14" t="s">
        <v>616</v>
      </c>
    </row>
    <row r="253" spans="1:13" ht="11.25" customHeight="1">
      <c r="A253" s="384" t="s">
        <v>316</v>
      </c>
      <c r="B253" t="str">
        <f>E162</f>
        <v>Other</v>
      </c>
      <c r="D253" s="12" t="str">
        <f t="shared" si="106"/>
        <v>&gt;</v>
      </c>
      <c r="E253" s="13" t="s">
        <v>616</v>
      </c>
      <c r="F253" s="164"/>
      <c r="G253" s="14" t="s">
        <v>616</v>
      </c>
      <c r="H253" s="165"/>
      <c r="I253" s="164"/>
      <c r="J253" s="164"/>
      <c r="K253" s="164"/>
      <c r="L253" s="168"/>
      <c r="M253" s="14" t="s">
        <v>616</v>
      </c>
    </row>
    <row r="254" spans="1:13" ht="11.25" customHeight="1">
      <c r="A254" s="384" t="s">
        <v>321</v>
      </c>
      <c r="B254" t="str">
        <f>E163</f>
        <v>Other</v>
      </c>
      <c r="D254" s="12" t="str">
        <f t="shared" si="106"/>
        <v>&gt;</v>
      </c>
      <c r="E254" s="13" t="s">
        <v>616</v>
      </c>
      <c r="F254" s="164"/>
      <c r="G254" s="14" t="s">
        <v>616</v>
      </c>
      <c r="H254" s="165"/>
      <c r="I254" s="164"/>
      <c r="J254" s="164"/>
      <c r="K254" s="164"/>
      <c r="L254" s="168"/>
      <c r="M254" s="14" t="s">
        <v>616</v>
      </c>
    </row>
    <row r="255" spans="1:13" ht="11.25" customHeight="1">
      <c r="A255" s="384" t="s">
        <v>326</v>
      </c>
      <c r="B255" t="str">
        <f>E164</f>
        <v>Other</v>
      </c>
      <c r="D255" s="12" t="str">
        <f t="shared" si="106"/>
        <v>&gt;</v>
      </c>
      <c r="E255" s="13" t="s">
        <v>616</v>
      </c>
      <c r="F255" s="164"/>
      <c r="G255" s="14" t="s">
        <v>616</v>
      </c>
      <c r="H255" s="165"/>
      <c r="I255" s="164"/>
      <c r="J255" s="164"/>
      <c r="K255" s="164"/>
      <c r="L255" s="168"/>
      <c r="M255" s="14" t="s">
        <v>616</v>
      </c>
    </row>
    <row r="256" spans="1:13" ht="11.25" customHeight="1">
      <c r="A256" s="384" t="s">
        <v>334</v>
      </c>
      <c r="B256" t="str">
        <f>E165</f>
        <v>Other</v>
      </c>
      <c r="D256" s="12" t="str">
        <f t="shared" si="106"/>
        <v>&gt;</v>
      </c>
      <c r="E256" s="13" t="s">
        <v>616</v>
      </c>
      <c r="F256" s="164"/>
      <c r="G256" s="14" t="s">
        <v>616</v>
      </c>
      <c r="H256" s="165"/>
      <c r="I256" s="164"/>
      <c r="J256" s="164"/>
      <c r="K256" s="164"/>
      <c r="L256" s="168"/>
      <c r="M256" s="14" t="s">
        <v>616</v>
      </c>
    </row>
    <row r="257" spans="1:13" ht="11.25" customHeight="1">
      <c r="A257" s="384" t="s">
        <v>338</v>
      </c>
      <c r="B257" t="s">
        <v>343</v>
      </c>
      <c r="D257" s="12" t="str">
        <f t="shared" si="106"/>
        <v>&gt;</v>
      </c>
      <c r="E257" s="13" t="s">
        <v>616</v>
      </c>
      <c r="F257" s="164"/>
      <c r="G257" s="14" t="s">
        <v>616</v>
      </c>
      <c r="H257" s="165"/>
      <c r="I257" s="164"/>
      <c r="J257" s="164"/>
      <c r="K257" s="164"/>
      <c r="L257" s="168"/>
      <c r="M257" s="14" t="s">
        <v>616</v>
      </c>
    </row>
    <row r="258" spans="1:13" ht="11.25" customHeight="1">
      <c r="A258" s="384" t="s">
        <v>342</v>
      </c>
      <c r="B258" t="s">
        <v>45</v>
      </c>
      <c r="D258" s="12" t="str">
        <f>IF(H258&gt;1,"?","")</f>
        <v/>
      </c>
      <c r="E258" s="13" t="s">
        <v>616</v>
      </c>
      <c r="F258" s="490">
        <f>SUM(F191:F232,F234:F236,F238:F257)</f>
        <v>0</v>
      </c>
      <c r="G258" s="490">
        <f>SUM(G191:G232,G234:G236)</f>
        <v>0</v>
      </c>
      <c r="H258" s="18">
        <f>SUM(H234:H236,H238:H257)</f>
        <v>0</v>
      </c>
      <c r="I258" s="15">
        <f>SUM(I234:I236,I238:I257)</f>
        <v>0</v>
      </c>
      <c r="J258" s="15">
        <f>SUM(J191:J232,J234:J236,J238:J257)</f>
        <v>0</v>
      </c>
      <c r="K258" s="15">
        <f>SUM(K191:K232,K234:K236,K238:K257)</f>
        <v>0</v>
      </c>
      <c r="L258" s="15">
        <f>SUM(L191:L232,L234:L236,L238:L257)</f>
        <v>0</v>
      </c>
      <c r="M258" s="15">
        <f>SUM(M191:M232,M234:M236)</f>
        <v>0</v>
      </c>
    </row>
    <row r="259" spans="1:13" ht="11.25" customHeight="1"/>
    <row r="260" spans="1:13" ht="11.25" customHeight="1"/>
    <row r="261" spans="1:13" ht="11.25" customHeight="1">
      <c r="A261" s="2" t="s">
        <v>680</v>
      </c>
      <c r="B261" s="3"/>
      <c r="C261" s="4" t="s">
        <v>624</v>
      </c>
      <c r="E261" s="7" t="s">
        <v>42</v>
      </c>
      <c r="F261" s="7" t="s">
        <v>42</v>
      </c>
      <c r="G261" s="9"/>
    </row>
    <row r="262" spans="1:13" ht="11.25" customHeight="1">
      <c r="E262" s="11" t="s">
        <v>38</v>
      </c>
      <c r="F262" s="11" t="s">
        <v>39</v>
      </c>
      <c r="G262" s="10"/>
    </row>
    <row r="263" spans="1:13" ht="11.25" customHeight="1">
      <c r="E263" s="8" t="s">
        <v>107</v>
      </c>
      <c r="F263" s="8" t="s">
        <v>107</v>
      </c>
      <c r="G263" s="8" t="s">
        <v>45</v>
      </c>
    </row>
    <row r="264" spans="1:13" ht="11.25" customHeight="1">
      <c r="A264" s="1" t="s">
        <v>121</v>
      </c>
      <c r="B264" t="s">
        <v>253</v>
      </c>
      <c r="D264" t="s">
        <v>576</v>
      </c>
      <c r="E264" s="168"/>
      <c r="F264" s="168"/>
      <c r="G264" s="15">
        <f>SUM(E264:F264)</f>
        <v>0</v>
      </c>
    </row>
    <row r="265" spans="1:13" ht="11.25" customHeight="1"/>
    <row r="266" spans="1:13" ht="11.25" customHeight="1"/>
    <row r="267" spans="1:13" ht="11.25" customHeight="1">
      <c r="A267" s="2" t="s">
        <v>681</v>
      </c>
      <c r="B267" s="3"/>
      <c r="C267" s="4" t="s">
        <v>624</v>
      </c>
      <c r="E267" s="7" t="s">
        <v>42</v>
      </c>
      <c r="F267" s="7" t="s">
        <v>42</v>
      </c>
      <c r="G267" s="9"/>
    </row>
    <row r="268" spans="1:13" ht="11.25" customHeight="1">
      <c r="E268" s="11" t="s">
        <v>38</v>
      </c>
      <c r="F268" s="11" t="s">
        <v>39</v>
      </c>
      <c r="G268" s="10"/>
    </row>
    <row r="269" spans="1:13" ht="11.25" customHeight="1">
      <c r="A269" t="s">
        <v>682</v>
      </c>
      <c r="E269" s="8" t="s">
        <v>107</v>
      </c>
      <c r="F269" s="8" t="s">
        <v>107</v>
      </c>
      <c r="G269" s="8" t="s">
        <v>45</v>
      </c>
    </row>
    <row r="270" spans="1:13" ht="11.25" customHeight="1">
      <c r="A270" s="1" t="s">
        <v>121</v>
      </c>
      <c r="B270" t="s">
        <v>683</v>
      </c>
      <c r="D270" t="s">
        <v>576</v>
      </c>
      <c r="E270" s="168"/>
      <c r="F270" s="168"/>
      <c r="G270" s="14" t="s">
        <v>616</v>
      </c>
    </row>
    <row r="271" spans="1:13" ht="11.25" customHeight="1">
      <c r="A271" t="s">
        <v>328</v>
      </c>
      <c r="E271" s="14" t="s">
        <v>616</v>
      </c>
      <c r="F271" s="14" t="s">
        <v>616</v>
      </c>
      <c r="G271" s="14" t="s">
        <v>616</v>
      </c>
    </row>
    <row r="272" spans="1:13" ht="11.25" customHeight="1">
      <c r="A272" t="s">
        <v>684</v>
      </c>
      <c r="E272" s="14" t="s">
        <v>616</v>
      </c>
      <c r="F272" s="14" t="s">
        <v>616</v>
      </c>
      <c r="G272" s="14" t="s">
        <v>616</v>
      </c>
    </row>
    <row r="273" spans="1:11" ht="11.25" customHeight="1">
      <c r="A273" s="1" t="s">
        <v>121</v>
      </c>
      <c r="B273" t="s">
        <v>356</v>
      </c>
      <c r="D273" t="s">
        <v>576</v>
      </c>
      <c r="E273" s="168"/>
      <c r="F273" s="168"/>
      <c r="G273" s="15">
        <f>SUM(E273:F273)</f>
        <v>0</v>
      </c>
    </row>
    <row r="274" spans="1:11" ht="11.25" customHeight="1">
      <c r="A274" s="1" t="s">
        <v>171</v>
      </c>
      <c r="B274" t="s">
        <v>685</v>
      </c>
      <c r="D274" t="s">
        <v>576</v>
      </c>
      <c r="E274" s="168"/>
      <c r="F274" s="168"/>
      <c r="G274" s="15">
        <f>SUM(E274:F274)</f>
        <v>0</v>
      </c>
    </row>
    <row r="275" spans="1:11" ht="11.25" customHeight="1">
      <c r="A275" s="1" t="s">
        <v>208</v>
      </c>
      <c r="B275" t="s">
        <v>328</v>
      </c>
      <c r="E275" s="15">
        <f>SUM(E273:E274)</f>
        <v>0</v>
      </c>
      <c r="F275" s="15">
        <f>SUM(F273:F274)</f>
        <v>0</v>
      </c>
      <c r="G275" s="15">
        <f>SUM(E275:F275)</f>
        <v>0</v>
      </c>
    </row>
    <row r="276" spans="1:11" ht="11.25" customHeight="1">
      <c r="A276" s="1" t="s">
        <v>225</v>
      </c>
      <c r="B276" t="s">
        <v>686</v>
      </c>
      <c r="E276" s="15">
        <f>IF(DK36+DK38=0,0,IF(DK36+DK38-DK26&lt;DK36,DK42," Limited"))</f>
        <v>0</v>
      </c>
      <c r="F276" s="15">
        <f>IF(DL36+DL38=0,0,IF(DL36+DL38-DL26&lt;DL36,DL42," Limited"))</f>
        <v>0</v>
      </c>
      <c r="G276" s="15">
        <f>SUM(E276:F276)</f>
        <v>0</v>
      </c>
    </row>
    <row r="277" spans="1:11" ht="11.25" customHeight="1">
      <c r="B277" s="19" t="s">
        <v>687</v>
      </c>
      <c r="C277" s="20"/>
      <c r="E277" s="21" t="str">
        <f>IF(DK36+DK38=0,"////////////////////////////////////////",IF(DK36+DK38-DK26&lt;DK36,"////////////////////////////////////////"," IP Cost"))</f>
        <v>////////////////////////////////////////</v>
      </c>
      <c r="F277" s="21" t="str">
        <f>IF(DL36+DL38=0,"//////////////////////////",IF(DL36+DL38-DL26&lt;DL36,"//////////////////////////"," OP Cost"))</f>
        <v>//////////////////////////</v>
      </c>
      <c r="G277" s="22" t="s">
        <v>688</v>
      </c>
    </row>
    <row r="278" spans="1:11" ht="11.25" customHeight="1">
      <c r="B278" s="23" t="s">
        <v>689</v>
      </c>
      <c r="C278" s="24"/>
      <c r="E278" s="25" t="str">
        <f>IF(DK36+DK38=0,"////////////////////////////////////////",IF(DK36+DK38-DK26&lt;DK36,"////////////////////////////////////////",DK26))</f>
        <v>////////////////////////////////////////</v>
      </c>
      <c r="F278" s="25" t="str">
        <f>IF(DL36+DL38=0,"//////////////////////////",IF(DL36+DL38-DL26&lt;DL36,"//////////////////////////",DL26))</f>
        <v>//////////////////////////</v>
      </c>
      <c r="G278" s="26" t="s">
        <v>690</v>
      </c>
    </row>
    <row r="279" spans="1:11" ht="11.25" customHeight="1">
      <c r="A279" s="1" t="s">
        <v>230</v>
      </c>
      <c r="B279" t="s">
        <v>691</v>
      </c>
      <c r="D279" t="s">
        <v>576</v>
      </c>
      <c r="E279" s="168"/>
      <c r="F279" s="168"/>
      <c r="G279" s="15">
        <f>SUM(G273,G276,E279:F279)</f>
        <v>0</v>
      </c>
    </row>
    <row r="280" spans="1:11" ht="11.25" customHeight="1">
      <c r="B280" t="s">
        <v>692</v>
      </c>
      <c r="E280" s="14" t="s">
        <v>616</v>
      </c>
      <c r="F280" s="14" t="s">
        <v>616</v>
      </c>
      <c r="G280" s="14" t="s">
        <v>616</v>
      </c>
    </row>
    <row r="281" spans="1:11" ht="11.25" customHeight="1">
      <c r="E281" s="12"/>
      <c r="F281" s="12"/>
      <c r="G281" s="12"/>
    </row>
    <row r="282" spans="1:11" ht="11.25" customHeight="1"/>
    <row r="283" spans="1:11" ht="11.25" customHeight="1">
      <c r="A283" s="2" t="s">
        <v>693</v>
      </c>
      <c r="B283" s="3"/>
      <c r="C283" s="4" t="s">
        <v>694</v>
      </c>
    </row>
    <row r="284" spans="1:11" ht="11.25" customHeight="1">
      <c r="E284" s="7" t="s">
        <v>695</v>
      </c>
      <c r="F284" s="7" t="s">
        <v>695</v>
      </c>
      <c r="G284" s="7" t="s">
        <v>696</v>
      </c>
      <c r="H284" s="7" t="s">
        <v>697</v>
      </c>
    </row>
    <row r="285" spans="1:11" ht="11.25" customHeight="1">
      <c r="A285" t="s">
        <v>698</v>
      </c>
      <c r="E285" s="8" t="s">
        <v>699</v>
      </c>
      <c r="F285" s="8" t="s">
        <v>700</v>
      </c>
      <c r="G285" s="8" t="s">
        <v>436</v>
      </c>
      <c r="H285" s="8" t="s">
        <v>436</v>
      </c>
    </row>
    <row r="286" spans="1:11" ht="12.75" customHeight="1">
      <c r="A286" s="1" t="s">
        <v>121</v>
      </c>
      <c r="B286" t="s">
        <v>701</v>
      </c>
      <c r="D286" t="s">
        <v>576</v>
      </c>
      <c r="E286" s="167"/>
      <c r="F286" s="167"/>
      <c r="G286" s="168"/>
      <c r="H286" s="401">
        <f>IF(ISERR(DU32=""),0,DU32)</f>
        <v>0</v>
      </c>
      <c r="K286" s="27"/>
    </row>
    <row r="287" spans="1:11" ht="12.75" customHeight="1">
      <c r="B287" t="s">
        <v>702</v>
      </c>
      <c r="D287" t="s">
        <v>576</v>
      </c>
      <c r="E287" s="167"/>
      <c r="F287" s="167"/>
      <c r="G287" s="168"/>
      <c r="H287" s="401">
        <f>IF(ISERR(DS32=""),0,DS32)</f>
        <v>0</v>
      </c>
      <c r="K287" s="27"/>
    </row>
    <row r="288" spans="1:11" ht="12.75" customHeight="1">
      <c r="B288" t="s">
        <v>703</v>
      </c>
      <c r="D288" t="s">
        <v>576</v>
      </c>
      <c r="E288" s="167"/>
      <c r="F288" s="167"/>
      <c r="G288" s="168"/>
      <c r="H288" s="401">
        <f>IF(ISERR(DQ32=""),0,DQ32)</f>
        <v>0</v>
      </c>
      <c r="K288" s="27"/>
    </row>
    <row r="289" spans="1:11" ht="11.25" customHeight="1"/>
    <row r="290" spans="1:11" ht="11.25" customHeight="1">
      <c r="A290" s="2" t="s">
        <v>704</v>
      </c>
      <c r="B290" s="3"/>
      <c r="C290" s="4" t="s">
        <v>705</v>
      </c>
    </row>
    <row r="291" spans="1:11" ht="11.25" customHeight="1">
      <c r="E291" s="9"/>
      <c r="F291" s="7" t="s">
        <v>706</v>
      </c>
      <c r="G291" s="7" t="s">
        <v>707</v>
      </c>
      <c r="H291" s="7" t="s">
        <v>708</v>
      </c>
    </row>
    <row r="292" spans="1:11" ht="12.75" customHeight="1">
      <c r="E292" s="11" t="s">
        <v>695</v>
      </c>
      <c r="F292" s="11" t="s">
        <v>709</v>
      </c>
      <c r="G292" s="11" t="s">
        <v>709</v>
      </c>
      <c r="H292" s="11" t="s">
        <v>709</v>
      </c>
      <c r="K292" s="27"/>
    </row>
    <row r="293" spans="1:11" ht="12.75" customHeight="1">
      <c r="A293" t="s">
        <v>710</v>
      </c>
      <c r="E293" s="8" t="s">
        <v>700</v>
      </c>
      <c r="F293" s="8" t="s">
        <v>442</v>
      </c>
      <c r="G293" s="8" t="s">
        <v>442</v>
      </c>
      <c r="H293" s="28" t="s">
        <v>442</v>
      </c>
    </row>
    <row r="294" spans="1:11" ht="12.75" customHeight="1">
      <c r="A294" s="1" t="s">
        <v>121</v>
      </c>
      <c r="B294" t="s">
        <v>711</v>
      </c>
      <c r="D294" t="s">
        <v>576</v>
      </c>
      <c r="E294" s="29" t="str">
        <f>IF(F286="","////////////////////////////////////",F286)</f>
        <v>////////////////////////////////////</v>
      </c>
      <c r="F294" s="169"/>
      <c r="G294" s="169"/>
      <c r="H294" s="18">
        <f>IF(+F294+G294="",0,+F294+G294)</f>
        <v>0</v>
      </c>
    </row>
    <row r="295" spans="1:11" ht="12.75" customHeight="1">
      <c r="B295" t="s">
        <v>712</v>
      </c>
      <c r="D295" t="s">
        <v>576</v>
      </c>
      <c r="E295" s="29" t="str">
        <f>IF(F287="","////////////////////////////////////",F287)</f>
        <v>////////////////////////////////////</v>
      </c>
      <c r="F295" s="169"/>
      <c r="G295" s="169"/>
      <c r="H295" s="18">
        <f>IF(+F295+G295="",0,+F295+G295)</f>
        <v>0</v>
      </c>
    </row>
    <row r="296" spans="1:11" ht="12.75" customHeight="1">
      <c r="B296" t="s">
        <v>713</v>
      </c>
      <c r="D296" t="s">
        <v>576</v>
      </c>
      <c r="E296" s="29" t="str">
        <f>IF(F288="","////////////////////////////////////",F288)</f>
        <v>////////////////////////////////////</v>
      </c>
      <c r="F296" s="169"/>
      <c r="G296" s="169"/>
      <c r="H296" s="18">
        <f>IF(+F296+G296="",0,+F296+G296)</f>
        <v>0</v>
      </c>
    </row>
    <row r="297" spans="1:11" ht="11.25" customHeight="1">
      <c r="E297" s="30"/>
    </row>
    <row r="298" spans="1:11" ht="11.25" customHeight="1"/>
    <row r="299" spans="1:11" ht="11.25" customHeight="1">
      <c r="A299" s="2" t="s">
        <v>714</v>
      </c>
      <c r="B299" s="3"/>
      <c r="C299" s="4" t="s">
        <v>574</v>
      </c>
    </row>
    <row r="300" spans="1:11" ht="11.25" customHeight="1"/>
    <row r="301" spans="1:11" ht="11.25" customHeight="1">
      <c r="A301" t="s">
        <v>715</v>
      </c>
      <c r="E301" s="5" t="s">
        <v>236</v>
      </c>
    </row>
    <row r="302" spans="1:11" ht="11.25" customHeight="1">
      <c r="A302" s="1" t="s">
        <v>121</v>
      </c>
      <c r="B302" t="s">
        <v>716</v>
      </c>
      <c r="D302" t="s">
        <v>576</v>
      </c>
      <c r="E302" s="166"/>
    </row>
    <row r="303" spans="1:11" ht="11.25" customHeight="1">
      <c r="B303" t="s">
        <v>717</v>
      </c>
      <c r="E303" s="14" t="s">
        <v>616</v>
      </c>
    </row>
    <row r="304" spans="1:11" ht="11.25" customHeight="1">
      <c r="B304" s="403" t="s">
        <v>718</v>
      </c>
      <c r="C304" s="403"/>
      <c r="E304" s="14" t="s">
        <v>616</v>
      </c>
    </row>
    <row r="305" spans="1:8" ht="11.25" customHeight="1">
      <c r="A305" s="1" t="s">
        <v>171</v>
      </c>
      <c r="B305" t="s">
        <v>719</v>
      </c>
      <c r="D305" t="s">
        <v>576</v>
      </c>
      <c r="E305" s="166"/>
    </row>
    <row r="306" spans="1:8" ht="11.25" customHeight="1">
      <c r="B306" t="s">
        <v>720</v>
      </c>
      <c r="E306" s="14" t="s">
        <v>616</v>
      </c>
    </row>
    <row r="307" spans="1:8" ht="11.25" customHeight="1">
      <c r="B307" s="403" t="s">
        <v>721</v>
      </c>
      <c r="C307" s="403"/>
      <c r="E307" s="14" t="s">
        <v>616</v>
      </c>
    </row>
    <row r="308" spans="1:8" ht="11.25" customHeight="1"/>
    <row r="309" spans="1:8" ht="11.25" customHeight="1">
      <c r="A309" s="2" t="s">
        <v>722</v>
      </c>
      <c r="B309" s="3"/>
      <c r="C309" s="4" t="s">
        <v>723</v>
      </c>
    </row>
    <row r="310" spans="1:8" ht="11.25" customHeight="1"/>
    <row r="311" spans="1:8" ht="11.25" customHeight="1">
      <c r="A311" t="s">
        <v>603</v>
      </c>
      <c r="B311" t="s">
        <v>724</v>
      </c>
    </row>
    <row r="312" spans="1:8" ht="11.25" customHeight="1">
      <c r="B312" t="s">
        <v>725</v>
      </c>
    </row>
    <row r="313" spans="1:8" ht="11.25" customHeight="1">
      <c r="B313" t="s">
        <v>607</v>
      </c>
    </row>
    <row r="314" spans="1:8" ht="11.25" customHeight="1">
      <c r="E314" s="31" t="s">
        <v>236</v>
      </c>
      <c r="F314" s="31" t="str">
        <f>E148</f>
        <v>Psych</v>
      </c>
      <c r="G314" s="31" t="str">
        <f>E149</f>
        <v>Rehab</v>
      </c>
      <c r="H314" s="31" t="str">
        <f>E150</f>
        <v>Other (Sub)</v>
      </c>
    </row>
    <row r="315" spans="1:8" ht="11.25" customHeight="1">
      <c r="A315" t="s">
        <v>726</v>
      </c>
      <c r="E315" s="14" t="s">
        <v>616</v>
      </c>
      <c r="F315" s="14" t="s">
        <v>616</v>
      </c>
      <c r="G315" s="14" t="s">
        <v>616</v>
      </c>
      <c r="H315" s="14" t="s">
        <v>616</v>
      </c>
    </row>
    <row r="316" spans="1:8" ht="11.25" customHeight="1">
      <c r="A316" s="1" t="s">
        <v>121</v>
      </c>
      <c r="B316" s="403" t="s">
        <v>727</v>
      </c>
      <c r="C316" s="403"/>
      <c r="D316" t="s">
        <v>576</v>
      </c>
      <c r="E316" s="164"/>
      <c r="F316" s="164"/>
      <c r="G316" s="164"/>
      <c r="H316" s="164"/>
    </row>
    <row r="317" spans="1:8" ht="11.25" customHeight="1">
      <c r="B317" s="403" t="s">
        <v>728</v>
      </c>
      <c r="C317" s="403"/>
      <c r="E317" s="14" t="s">
        <v>616</v>
      </c>
      <c r="F317" s="14" t="s">
        <v>616</v>
      </c>
      <c r="G317" s="14" t="s">
        <v>616</v>
      </c>
      <c r="H317" s="14" t="s">
        <v>616</v>
      </c>
    </row>
    <row r="318" spans="1:8" ht="11.25" customHeight="1">
      <c r="B318" s="403" t="s">
        <v>729</v>
      </c>
      <c r="C318" s="403"/>
      <c r="E318" s="14" t="s">
        <v>616</v>
      </c>
      <c r="F318" s="14" t="s">
        <v>616</v>
      </c>
      <c r="G318" s="14" t="s">
        <v>616</v>
      </c>
      <c r="H318" s="14" t="s">
        <v>616</v>
      </c>
    </row>
    <row r="319" spans="1:8" ht="11.25" customHeight="1">
      <c r="A319" s="1" t="s">
        <v>171</v>
      </c>
      <c r="B319" s="403" t="s">
        <v>730</v>
      </c>
      <c r="C319" s="403"/>
      <c r="D319" t="s">
        <v>576</v>
      </c>
      <c r="E319" s="164"/>
      <c r="F319" s="164"/>
      <c r="G319" s="164"/>
      <c r="H319" s="164"/>
    </row>
    <row r="320" spans="1:8" ht="11.25" customHeight="1">
      <c r="B320" s="403" t="s">
        <v>731</v>
      </c>
      <c r="C320" s="403"/>
      <c r="E320" s="14" t="s">
        <v>616</v>
      </c>
      <c r="F320" s="14" t="s">
        <v>616</v>
      </c>
      <c r="G320" s="14" t="s">
        <v>616</v>
      </c>
      <c r="H320" s="14" t="s">
        <v>616</v>
      </c>
    </row>
    <row r="321" spans="1:8" ht="11.25" customHeight="1">
      <c r="B321" s="403" t="s">
        <v>732</v>
      </c>
      <c r="C321" s="403"/>
      <c r="E321" s="14" t="s">
        <v>616</v>
      </c>
      <c r="F321" s="14" t="s">
        <v>616</v>
      </c>
      <c r="G321" s="14" t="s">
        <v>616</v>
      </c>
      <c r="H321" s="14" t="s">
        <v>616</v>
      </c>
    </row>
    <row r="322" spans="1:8" ht="11.25" customHeight="1">
      <c r="A322" s="1" t="s">
        <v>208</v>
      </c>
      <c r="B322" s="403" t="s">
        <v>727</v>
      </c>
      <c r="C322" s="403"/>
      <c r="D322" t="s">
        <v>576</v>
      </c>
      <c r="E322" s="164"/>
      <c r="F322" s="164"/>
      <c r="G322" s="164"/>
      <c r="H322" s="164"/>
    </row>
    <row r="323" spans="1:8" ht="11.25" customHeight="1">
      <c r="B323" s="403" t="s">
        <v>733</v>
      </c>
      <c r="C323" s="403"/>
      <c r="E323" s="14" t="s">
        <v>616</v>
      </c>
      <c r="F323" s="14" t="s">
        <v>616</v>
      </c>
      <c r="G323" s="14" t="s">
        <v>616</v>
      </c>
      <c r="H323" s="14" t="s">
        <v>616</v>
      </c>
    </row>
    <row r="324" spans="1:8" ht="11.25" customHeight="1">
      <c r="B324" s="403" t="s">
        <v>734</v>
      </c>
      <c r="C324" s="403"/>
      <c r="E324" s="14" t="s">
        <v>616</v>
      </c>
      <c r="F324" s="14" t="s">
        <v>616</v>
      </c>
      <c r="G324" s="14" t="s">
        <v>616</v>
      </c>
      <c r="H324" s="14" t="s">
        <v>616</v>
      </c>
    </row>
    <row r="325" spans="1:8" ht="11.25" customHeight="1">
      <c r="B325" s="403" t="s">
        <v>735</v>
      </c>
      <c r="C325" s="403"/>
      <c r="E325" s="14" t="s">
        <v>616</v>
      </c>
      <c r="F325" s="14" t="s">
        <v>616</v>
      </c>
      <c r="G325" s="14" t="s">
        <v>616</v>
      </c>
      <c r="H325" s="14" t="s">
        <v>616</v>
      </c>
    </row>
    <row r="326" spans="1:8" ht="11.25" customHeight="1"/>
    <row r="327" spans="1:8" ht="11.25" customHeight="1">
      <c r="A327" s="32" t="s">
        <v>736</v>
      </c>
      <c r="B327" s="33"/>
      <c r="C327" s="20"/>
      <c r="E327" s="7" t="s">
        <v>737</v>
      </c>
    </row>
    <row r="328" spans="1:8" ht="11.25" customHeight="1">
      <c r="A328" s="34" t="s">
        <v>574</v>
      </c>
      <c r="B328" s="35"/>
      <c r="C328" s="24"/>
      <c r="E328" s="11" t="s">
        <v>738</v>
      </c>
    </row>
    <row r="329" spans="1:8" ht="11.25" customHeight="1">
      <c r="E329" s="36"/>
    </row>
    <row r="330" spans="1:8" ht="11.25" customHeight="1">
      <c r="A330" s="1" t="s">
        <v>121</v>
      </c>
      <c r="B330" t="s">
        <v>739</v>
      </c>
      <c r="E330" s="5" t="s">
        <v>575</v>
      </c>
    </row>
    <row r="331" spans="1:8" ht="11.25" customHeight="1">
      <c r="B331" t="s">
        <v>740</v>
      </c>
      <c r="D331" t="s">
        <v>576</v>
      </c>
      <c r="E331" s="163"/>
    </row>
    <row r="332" spans="1:8" ht="11.25" customHeight="1">
      <c r="B332" t="s">
        <v>508</v>
      </c>
      <c r="D332" t="s">
        <v>576</v>
      </c>
      <c r="E332" s="163"/>
    </row>
    <row r="333" spans="1:8" ht="11.25" customHeight="1">
      <c r="B333" t="s">
        <v>509</v>
      </c>
      <c r="D333" t="s">
        <v>576</v>
      </c>
      <c r="E333" s="163"/>
    </row>
    <row r="334" spans="1:8" ht="11.25" customHeight="1">
      <c r="B334" t="s">
        <v>514</v>
      </c>
      <c r="D334" t="s">
        <v>576</v>
      </c>
      <c r="E334" s="163"/>
    </row>
    <row r="335" spans="1:8" ht="11.25" customHeight="1">
      <c r="B335" t="s">
        <v>741</v>
      </c>
      <c r="D335" t="s">
        <v>576</v>
      </c>
      <c r="E335" s="163"/>
    </row>
    <row r="336" spans="1:8" ht="11.25" customHeight="1">
      <c r="B336" t="s">
        <v>523</v>
      </c>
      <c r="D336" t="s">
        <v>576</v>
      </c>
      <c r="E336" s="499"/>
    </row>
    <row r="337" spans="1:5" ht="11.25" customHeight="1">
      <c r="A337" s="1" t="s">
        <v>171</v>
      </c>
      <c r="B337" t="s">
        <v>742</v>
      </c>
      <c r="E337" s="5" t="s">
        <v>575</v>
      </c>
    </row>
    <row r="338" spans="1:5" ht="11.25" customHeight="1">
      <c r="B338" t="s">
        <v>740</v>
      </c>
      <c r="D338" t="s">
        <v>576</v>
      </c>
      <c r="E338" s="163"/>
    </row>
    <row r="339" spans="1:5" ht="11.25" customHeight="1">
      <c r="B339" t="s">
        <v>508</v>
      </c>
      <c r="D339" t="s">
        <v>576</v>
      </c>
      <c r="E339" s="163"/>
    </row>
    <row r="340" spans="1:5" ht="11.25" customHeight="1">
      <c r="B340" t="s">
        <v>509</v>
      </c>
      <c r="D340" t="s">
        <v>576</v>
      </c>
      <c r="E340" s="163"/>
    </row>
    <row r="341" spans="1:5" ht="11.25" customHeight="1">
      <c r="B341" t="s">
        <v>741</v>
      </c>
      <c r="D341" t="s">
        <v>576</v>
      </c>
      <c r="E341" s="163"/>
    </row>
    <row r="342" spans="1:5" ht="11.25" customHeight="1">
      <c r="B342" t="s">
        <v>523</v>
      </c>
      <c r="D342" t="s">
        <v>576</v>
      </c>
      <c r="E342" s="499"/>
    </row>
    <row r="343" spans="1:5" ht="11.25" customHeight="1"/>
    <row r="344" spans="1:5" ht="11.25" customHeight="1">
      <c r="A344" s="32" t="s">
        <v>743</v>
      </c>
      <c r="B344" s="33"/>
      <c r="C344" s="20"/>
      <c r="E344" s="37" t="s">
        <v>744</v>
      </c>
    </row>
    <row r="345" spans="1:5" ht="11.25" customHeight="1">
      <c r="A345" s="34" t="s">
        <v>574</v>
      </c>
      <c r="B345" s="35"/>
      <c r="C345" s="24"/>
      <c r="E345" s="38" t="s">
        <v>745</v>
      </c>
    </row>
    <row r="346" spans="1:5" ht="11.25" customHeight="1">
      <c r="E346" s="7" t="s">
        <v>74</v>
      </c>
    </row>
    <row r="347" spans="1:5" ht="11.25" customHeight="1">
      <c r="A347" t="s">
        <v>92</v>
      </c>
      <c r="E347" s="8" t="s">
        <v>93</v>
      </c>
    </row>
    <row r="348" spans="1:5" ht="11.25" customHeight="1">
      <c r="A348" s="1" t="s">
        <v>121</v>
      </c>
      <c r="B348" t="s">
        <v>147</v>
      </c>
      <c r="D348" t="s">
        <v>576</v>
      </c>
      <c r="E348" s="39"/>
    </row>
    <row r="349" spans="1:5" ht="11.25" customHeight="1">
      <c r="A349" s="1" t="s">
        <v>171</v>
      </c>
      <c r="B349" t="s">
        <v>190</v>
      </c>
      <c r="D349" t="s">
        <v>576</v>
      </c>
      <c r="E349" s="39"/>
    </row>
    <row r="350" spans="1:5" ht="11.25" customHeight="1">
      <c r="A350" s="1" t="s">
        <v>208</v>
      </c>
      <c r="B350" t="s">
        <v>746</v>
      </c>
      <c r="D350" t="s">
        <v>576</v>
      </c>
      <c r="E350" s="39"/>
    </row>
    <row r="351" spans="1:5" ht="11.25" customHeight="1">
      <c r="A351" s="1" t="s">
        <v>225</v>
      </c>
      <c r="B351" t="s">
        <v>747</v>
      </c>
      <c r="D351" t="s">
        <v>576</v>
      </c>
      <c r="E351" s="39"/>
    </row>
    <row r="352" spans="1:5" ht="11.25" customHeight="1">
      <c r="A352" s="1" t="s">
        <v>230</v>
      </c>
      <c r="B352" t="s">
        <v>277</v>
      </c>
      <c r="D352" t="s">
        <v>576</v>
      </c>
      <c r="E352" s="39"/>
    </row>
    <row r="353" spans="1:13" ht="11.25" customHeight="1">
      <c r="E353" s="14" t="s">
        <v>616</v>
      </c>
    </row>
    <row r="354" spans="1:13" ht="11.25" customHeight="1">
      <c r="A354" t="s">
        <v>748</v>
      </c>
      <c r="E354" s="14" t="s">
        <v>616</v>
      </c>
    </row>
    <row r="355" spans="1:13" ht="11.25" customHeight="1">
      <c r="A355" s="1" t="s">
        <v>121</v>
      </c>
      <c r="B355" t="s">
        <v>749</v>
      </c>
      <c r="D355" t="s">
        <v>576</v>
      </c>
      <c r="E355" s="39"/>
    </row>
    <row r="356" spans="1:13" ht="11.25" customHeight="1">
      <c r="A356" s="1" t="s">
        <v>171</v>
      </c>
      <c r="B356" t="s">
        <v>318</v>
      </c>
      <c r="D356" t="s">
        <v>576</v>
      </c>
      <c r="E356" s="39"/>
    </row>
    <row r="357" spans="1:13" ht="11.25" customHeight="1">
      <c r="A357" s="1" t="s">
        <v>208</v>
      </c>
      <c r="B357" t="s">
        <v>330</v>
      </c>
      <c r="D357" t="s">
        <v>576</v>
      </c>
      <c r="E357" s="39"/>
    </row>
    <row r="358" spans="1:13" ht="11.25" customHeight="1">
      <c r="E358" s="7" t="s">
        <v>750</v>
      </c>
    </row>
    <row r="359" spans="1:13" ht="11.25" customHeight="1">
      <c r="A359" t="s">
        <v>751</v>
      </c>
      <c r="E359" s="8" t="s">
        <v>752</v>
      </c>
    </row>
    <row r="360" spans="1:13" ht="11.25" customHeight="1">
      <c r="D360" t="s">
        <v>576</v>
      </c>
      <c r="E360" s="6"/>
      <c r="M360" s="40" t="s">
        <v>616</v>
      </c>
    </row>
    <row r="361" spans="1:13" ht="11.25" customHeight="1">
      <c r="B361" t="s">
        <v>753</v>
      </c>
      <c r="D361" t="s">
        <v>576</v>
      </c>
      <c r="E361" s="6"/>
      <c r="M361" s="40" t="s">
        <v>616</v>
      </c>
    </row>
    <row r="362" spans="1:13" ht="11.25" customHeight="1">
      <c r="B362" t="s">
        <v>754</v>
      </c>
      <c r="D362" t="s">
        <v>576</v>
      </c>
      <c r="E362" s="6"/>
      <c r="M362" s="40" t="s">
        <v>616</v>
      </c>
    </row>
    <row r="363" spans="1:13" ht="11.25" customHeight="1">
      <c r="D363" t="s">
        <v>576</v>
      </c>
      <c r="E363" s="6"/>
      <c r="M363" s="40" t="s">
        <v>616</v>
      </c>
    </row>
    <row r="364" spans="1:13" ht="11.25" customHeight="1">
      <c r="D364" t="s">
        <v>576</v>
      </c>
      <c r="E364" s="6"/>
      <c r="M364" s="40" t="s">
        <v>616</v>
      </c>
    </row>
    <row r="365" spans="1:13" ht="11.25" customHeight="1">
      <c r="D365" t="s">
        <v>576</v>
      </c>
      <c r="E365" s="6"/>
      <c r="M365" s="40" t="s">
        <v>616</v>
      </c>
    </row>
    <row r="366" spans="1:13" ht="11.25" customHeight="1">
      <c r="D366" t="s">
        <v>576</v>
      </c>
      <c r="E366" s="6"/>
      <c r="M366" s="40" t="s">
        <v>616</v>
      </c>
    </row>
    <row r="367" spans="1:13" ht="11.25" customHeight="1">
      <c r="D367" t="s">
        <v>576</v>
      </c>
      <c r="E367" s="6"/>
      <c r="M367" s="40" t="s">
        <v>616</v>
      </c>
    </row>
    <row r="368" spans="1:13" ht="11.25" customHeight="1">
      <c r="D368" t="s">
        <v>576</v>
      </c>
      <c r="E368" s="6"/>
      <c r="M368" s="40" t="s">
        <v>616</v>
      </c>
    </row>
    <row r="369" spans="4:13" ht="11.25" customHeight="1">
      <c r="D369" t="s">
        <v>576</v>
      </c>
      <c r="E369" s="6"/>
      <c r="M369" s="40" t="s">
        <v>616</v>
      </c>
    </row>
    <row r="370" spans="4:13" ht="11.25" customHeight="1">
      <c r="D370" t="s">
        <v>576</v>
      </c>
      <c r="E370" s="6"/>
      <c r="M370" s="40" t="s">
        <v>616</v>
      </c>
    </row>
    <row r="371" spans="4:13" ht="11.25" customHeight="1">
      <c r="D371" t="s">
        <v>576</v>
      </c>
      <c r="E371" s="6"/>
      <c r="M371" s="40" t="s">
        <v>616</v>
      </c>
    </row>
    <row r="372" spans="4:13" ht="11.25" customHeight="1">
      <c r="D372" t="s">
        <v>576</v>
      </c>
      <c r="E372" s="6"/>
      <c r="M372" s="40" t="s">
        <v>616</v>
      </c>
    </row>
    <row r="373" spans="4:13" ht="11.25" customHeight="1">
      <c r="D373" t="s">
        <v>576</v>
      </c>
      <c r="E373" s="6"/>
      <c r="M373" s="40" t="s">
        <v>616</v>
      </c>
    </row>
    <row r="374" spans="4:13" ht="11.25" customHeight="1">
      <c r="D374" t="s">
        <v>576</v>
      </c>
      <c r="E374" s="6"/>
      <c r="M374" s="40" t="s">
        <v>616</v>
      </c>
    </row>
    <row r="375" spans="4:13" ht="11.25" customHeight="1">
      <c r="D375" t="s">
        <v>576</v>
      </c>
      <c r="E375" s="6"/>
      <c r="M375" s="40" t="s">
        <v>616</v>
      </c>
    </row>
    <row r="376" spans="4:13" ht="11.25" customHeight="1">
      <c r="D376" t="s">
        <v>576</v>
      </c>
      <c r="E376" s="6"/>
      <c r="M376" s="40" t="s">
        <v>616</v>
      </c>
    </row>
    <row r="377" spans="4:13" ht="11.25" customHeight="1">
      <c r="D377" t="s">
        <v>576</v>
      </c>
      <c r="E377" s="6"/>
      <c r="M377" s="40" t="s">
        <v>616</v>
      </c>
    </row>
    <row r="378" spans="4:13" ht="11.25" customHeight="1">
      <c r="D378" t="s">
        <v>576</v>
      </c>
      <c r="E378" s="6"/>
      <c r="M378" s="40" t="s">
        <v>616</v>
      </c>
    </row>
    <row r="379" spans="4:13" ht="11.25" customHeight="1">
      <c r="D379" t="s">
        <v>576</v>
      </c>
      <c r="E379" s="6"/>
      <c r="M379" s="40" t="s">
        <v>616</v>
      </c>
    </row>
    <row r="380" spans="4:13" ht="11.25" customHeight="1">
      <c r="D380" t="s">
        <v>576</v>
      </c>
      <c r="E380" s="6"/>
      <c r="M380" s="40" t="s">
        <v>616</v>
      </c>
    </row>
    <row r="381" spans="4:13" ht="11.25" customHeight="1">
      <c r="D381" t="s">
        <v>576</v>
      </c>
      <c r="E381" s="6"/>
      <c r="M381" s="40" t="s">
        <v>616</v>
      </c>
    </row>
    <row r="382" spans="4:13" ht="11.25" customHeight="1">
      <c r="D382" t="s">
        <v>576</v>
      </c>
      <c r="E382" s="6"/>
      <c r="M382" s="40" t="s">
        <v>616</v>
      </c>
    </row>
    <row r="383" spans="4:13" ht="11.25" customHeight="1">
      <c r="D383" t="s">
        <v>576</v>
      </c>
      <c r="E383" s="6"/>
      <c r="M383" s="40" t="s">
        <v>616</v>
      </c>
    </row>
    <row r="384" spans="4:13" ht="11.25" customHeight="1">
      <c r="D384" t="s">
        <v>576</v>
      </c>
      <c r="E384" s="6"/>
      <c r="M384" s="40" t="s">
        <v>616</v>
      </c>
    </row>
    <row r="385" spans="1:13" ht="11.25" customHeight="1">
      <c r="D385" t="s">
        <v>576</v>
      </c>
      <c r="E385" s="6"/>
      <c r="M385" s="40" t="s">
        <v>616</v>
      </c>
    </row>
    <row r="386" spans="1:13" ht="11.25" customHeight="1">
      <c r="D386" t="s">
        <v>576</v>
      </c>
      <c r="E386" s="6"/>
      <c r="M386" s="40" t="s">
        <v>616</v>
      </c>
    </row>
    <row r="387" spans="1:13" ht="11.25" customHeight="1">
      <c r="D387" t="s">
        <v>576</v>
      </c>
      <c r="E387" s="6"/>
      <c r="M387" s="40" t="s">
        <v>616</v>
      </c>
    </row>
    <row r="388" spans="1:13" ht="11.25" customHeight="1">
      <c r="M388" s="40" t="s">
        <v>616</v>
      </c>
    </row>
    <row r="389" spans="1:13" ht="11.25" customHeight="1">
      <c r="A389" s="40" t="s">
        <v>616</v>
      </c>
      <c r="B389" s="40" t="s">
        <v>616</v>
      </c>
      <c r="C389" s="41" t="s">
        <v>755</v>
      </c>
      <c r="D389" s="40" t="s">
        <v>616</v>
      </c>
      <c r="E389" s="40" t="s">
        <v>616</v>
      </c>
      <c r="F389" s="40" t="s">
        <v>616</v>
      </c>
      <c r="G389" s="40" t="s">
        <v>616</v>
      </c>
      <c r="H389" s="40" t="s">
        <v>616</v>
      </c>
      <c r="I389" s="40" t="s">
        <v>616</v>
      </c>
      <c r="J389" s="40" t="s">
        <v>616</v>
      </c>
      <c r="K389" s="40" t="s">
        <v>616</v>
      </c>
      <c r="L389" s="40" t="s">
        <v>616</v>
      </c>
      <c r="M389" s="40" t="s">
        <v>616</v>
      </c>
    </row>
    <row r="390" spans="1:13" ht="11.25" customHeight="1"/>
    <row r="391" spans="1:13" ht="11.25" customHeight="1">
      <c r="A391" s="42"/>
      <c r="B391" s="43" t="s">
        <v>756</v>
      </c>
      <c r="C391" s="44"/>
    </row>
    <row r="392" spans="1:13" ht="11.25" customHeight="1">
      <c r="B392" t="s">
        <v>757</v>
      </c>
      <c r="C392" s="1"/>
    </row>
    <row r="393" spans="1:13" ht="11.25" customHeight="1">
      <c r="B393" t="s">
        <v>758</v>
      </c>
      <c r="C393" s="1"/>
    </row>
    <row r="394" spans="1:13" ht="11.25" customHeight="1">
      <c r="B394" s="504" t="s">
        <v>759</v>
      </c>
      <c r="C394" s="1"/>
    </row>
    <row r="395" spans="1:13" ht="11.25" customHeight="1">
      <c r="C395" s="1"/>
    </row>
    <row r="396" spans="1:13" ht="11.25" customHeight="1">
      <c r="C396" s="1"/>
    </row>
    <row r="397" spans="1:13" ht="11.25" customHeight="1">
      <c r="C397" s="1"/>
    </row>
    <row r="398" spans="1:13" ht="11.25" customHeight="1">
      <c r="C398" s="1"/>
    </row>
    <row r="399" spans="1:13" ht="11.25" customHeight="1">
      <c r="C399" s="1"/>
    </row>
    <row r="400" spans="1:13" ht="11.25" customHeight="1">
      <c r="C400" s="1"/>
    </row>
    <row r="401" spans="3:3" ht="11.25" customHeight="1">
      <c r="C401" s="1"/>
    </row>
    <row r="402" spans="3:3" ht="11.25" customHeight="1">
      <c r="C402" s="1"/>
    </row>
    <row r="403" spans="3:3" ht="11.25" customHeight="1">
      <c r="C403" s="1"/>
    </row>
    <row r="404" spans="3:3" ht="11.25" customHeight="1">
      <c r="C404" s="1"/>
    </row>
    <row r="418" spans="5:7">
      <c r="E418" s="172"/>
      <c r="F418" s="170"/>
      <c r="G418" s="170"/>
    </row>
    <row r="419" spans="5:7">
      <c r="E419" s="171"/>
    </row>
    <row r="420" spans="5:7">
      <c r="E420" s="172"/>
    </row>
  </sheetData>
  <sheetProtection algorithmName="SHA-512" hashValue="9WAaxeyZX4bBaUrCLrf+AHJZcUvZAX47NjyIqayLzIT4YmLNhN+i/C9y0fXKkxNV1Amu7eV+tm+YZT/0vDEo9w==" saltValue="KTIKXVUzwA9P3RsqstQAOQ==" spinCount="100000" sheet="1" objects="1" scenarios="1"/>
  <phoneticPr fontId="0" type="noConversion"/>
  <conditionalFormatting sqref="D147:D167 D174:D175 D181 D191:D232 D234:D236 D238:D258">
    <cfRule type="cellIs" dxfId="4" priority="1" stopIfTrue="1" operator="equal">
      <formula>"?"</formula>
    </cfRule>
  </conditionalFormatting>
  <conditionalFormatting sqref="G109">
    <cfRule type="expression" dxfId="3" priority="2" stopIfTrue="1">
      <formula>OR(E109="xxxx",E110="xxxx",E111="xxxx",E112="xxxx",E113="xxxx",E114="xxxx")</formula>
    </cfRule>
  </conditionalFormatting>
  <conditionalFormatting sqref="H109">
    <cfRule type="expression" dxfId="2" priority="3" stopIfTrue="1">
      <formula>OR(E109="xxxx",E110="xxxx",E111="xxxx",E112="xxxx",E113="xxxx",E114="xxxx")</formula>
    </cfRule>
  </conditionalFormatting>
  <conditionalFormatting sqref="I109">
    <cfRule type="expression" dxfId="1" priority="4" stopIfTrue="1">
      <formula>OR(E109="xxxx",E110="xxxx",E111="xxxx",E112="xxxx",E113="xxxx",E114="xxxx")</formula>
    </cfRule>
  </conditionalFormatting>
  <conditionalFormatting sqref="J109">
    <cfRule type="expression" dxfId="0" priority="5" stopIfTrue="1">
      <formula>OR(E109="xxxx",E110="xxxx",E111="xxxx",E112="xxxx",E113="xxxx",E114="xxxx")</formula>
    </cfRule>
  </conditionalFormatting>
  <hyperlinks>
    <hyperlink ref="AJ69" r:id="rId1" xr:uid="{2D15D15E-BA3B-4F61-BB93-9DBCAFE68688}"/>
    <hyperlink ref="I78" r:id="rId2" xr:uid="{58EEACAF-B4B4-46F9-92CD-606886DD4BCD}"/>
    <hyperlink ref="I80" r:id="rId3" xr:uid="{814BC5C7-71F0-48C2-8D05-F01393950038}"/>
  </hyperlinks>
  <pageMargins left="0.5" right="0.5" top="0.5" bottom="0.3" header="0.5" footer="0.5"/>
  <pageSetup scale="94" orientation="portrait" r:id="rId4"/>
  <headerFooter alignWithMargins="0"/>
  <colBreaks count="14" manualBreakCount="14">
    <brk id="48" max="68" man="1"/>
    <brk id="58" max="68" man="1"/>
    <brk id="67" max="68" man="1"/>
    <brk id="74" max="68" man="1"/>
    <brk id="84" max="68" man="1"/>
    <brk id="93" max="68" man="1"/>
    <brk id="102" max="68" man="1"/>
    <brk id="109" max="68" man="1"/>
    <brk id="116" max="68" man="1"/>
    <brk id="129" max="68" man="1"/>
    <brk id="136" max="68" man="1"/>
    <brk id="145" max="68" man="1"/>
    <brk id="154" max="68" man="1"/>
    <brk id="16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0.1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1640625" defaultRowHeight="10.15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D372491-4DB8-4BD5-A0EB-A75A441774A1}"/>
</file>

<file path=customXml/itemProps2.xml><?xml version="1.0" encoding="utf-8"?>
<ds:datastoreItem xmlns:ds="http://schemas.openxmlformats.org/officeDocument/2006/customXml" ds:itemID="{3DFA10A2-2B5C-4E87-A27D-7EE6DB50CF4B}"/>
</file>

<file path=customXml/itemProps3.xml><?xml version="1.0" encoding="utf-8"?>
<ds:datastoreItem xmlns:ds="http://schemas.openxmlformats.org/officeDocument/2006/customXml" ds:itemID="{A5F7BF82-3B65-4D23-83A8-D62346426F5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IDPA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TEST01</dc:creator>
  <cp:keywords/>
  <dc:description/>
  <cp:lastModifiedBy/>
  <cp:revision/>
  <dcterms:created xsi:type="dcterms:W3CDTF">1998-10-08T13:20:39Z</dcterms:created>
  <dcterms:modified xsi:type="dcterms:W3CDTF">2025-09-15T18:05:38Z</dcterms:modified>
  <cp:category/>
  <cp:contentStatus/>
</cp:coreProperties>
</file>