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0201d\Data\Brda\DataAnalysis\Dan\Misc_Requests\2022\Dir Pmt Calcs\April - May 2022 Calcs\Final Docs\"/>
    </mc:Choice>
  </mc:AlternateContent>
  <xr:revisionPtr revIDLastSave="0" documentId="8_{BEEF9451-B9B5-4DA2-913F-44E46DF2A7B0}" xr6:coauthVersionLast="47" xr6:coauthVersionMax="47" xr10:uidLastSave="{00000000-0000-0000-0000-000000000000}"/>
  <bookViews>
    <workbookView xWindow="-110" yWindow="-110" windowWidth="19420" windowHeight="10420" activeTab="3" xr2:uid="{797B4136-E0A1-4200-9432-4C25BBA2635E}"/>
  </bookViews>
  <sheets>
    <sheet name="Safety Net Pool" sheetId="1" r:id="rId1"/>
    <sheet name="Critical Access Pool" sheetId="2" r:id="rId2"/>
    <sheet name="Fixed Rate - Volume" sheetId="3" r:id="rId3"/>
    <sheet name="Fixed Rate-Acuity High Medicaid" sheetId="4" r:id="rId4"/>
    <sheet name="Fixed Rate-Acuity Other Acute" sheetId="5" r:id="rId5"/>
  </sheets>
  <externalReferences>
    <externalReference r:id="rId6"/>
  </externalReferences>
  <definedNames>
    <definedName name="_xlnm.Print_Titles" localSheetId="1">'Critical Access Pool'!$14:$14</definedName>
    <definedName name="_xlnm.Print_Titles" localSheetId="2">'Fixed Rate - Volume'!$9:$9</definedName>
    <definedName name="_xlnm.Print_Titles" localSheetId="3">'Fixed Rate-Acuity High Medicaid'!$B:$D,'Fixed Rate-Acuity High Medicaid'!$7:$8</definedName>
    <definedName name="_xlnm.Print_Titles" localSheetId="4">'Fixed Rate-Acuity Other Acute'!$B:$D,'Fixed Rate-Acuity Other Acute'!$7:$8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I16" i="5" s="1"/>
  <c r="G22" i="5"/>
  <c r="I22" i="5" s="1"/>
  <c r="G24" i="5"/>
  <c r="I24" i="5" s="1"/>
  <c r="G30" i="5"/>
  <c r="I30" i="5" s="1"/>
  <c r="G32" i="5"/>
  <c r="I32" i="5" s="1"/>
  <c r="G50" i="5"/>
  <c r="G62" i="5"/>
  <c r="G63" i="5"/>
  <c r="G64" i="5"/>
  <c r="G70" i="5"/>
  <c r="G74" i="5"/>
  <c r="I74" i="5" s="1"/>
  <c r="AL74" i="5"/>
  <c r="AK74" i="5"/>
  <c r="AF74" i="5"/>
  <c r="AE74" i="5"/>
  <c r="AG74" i="5" s="1"/>
  <c r="Z74" i="5"/>
  <c r="Y74" i="5"/>
  <c r="T74" i="5"/>
  <c r="S74" i="5"/>
  <c r="N74" i="5"/>
  <c r="M74" i="5"/>
  <c r="O74" i="5"/>
  <c r="H74" i="5"/>
  <c r="AM73" i="5"/>
  <c r="AL73" i="5"/>
  <c r="AK73" i="5"/>
  <c r="AF73" i="5"/>
  <c r="AE73" i="5"/>
  <c r="AG73" i="5" s="1"/>
  <c r="Z73" i="5"/>
  <c r="Y73" i="5"/>
  <c r="AA73" i="5" s="1"/>
  <c r="T73" i="5"/>
  <c r="S73" i="5"/>
  <c r="U73" i="5" s="1"/>
  <c r="N73" i="5"/>
  <c r="M73" i="5"/>
  <c r="H73" i="5"/>
  <c r="AM72" i="5"/>
  <c r="AL72" i="5"/>
  <c r="AK72" i="5"/>
  <c r="AF72" i="5"/>
  <c r="AE72" i="5"/>
  <c r="AG72" i="5" s="1"/>
  <c r="Z72" i="5"/>
  <c r="Y72" i="5"/>
  <c r="AA72" i="5" s="1"/>
  <c r="T72" i="5"/>
  <c r="S72" i="5"/>
  <c r="U72" i="5" s="1"/>
  <c r="N72" i="5"/>
  <c r="M72" i="5"/>
  <c r="O72" i="5"/>
  <c r="H72" i="5"/>
  <c r="AL71" i="5"/>
  <c r="AK71" i="5"/>
  <c r="AM71" i="5" s="1"/>
  <c r="AF71" i="5"/>
  <c r="AE71" i="5"/>
  <c r="AG71" i="5" s="1"/>
  <c r="Z71" i="5"/>
  <c r="Y71" i="5"/>
  <c r="AA71" i="5" s="1"/>
  <c r="T71" i="5"/>
  <c r="S71" i="5"/>
  <c r="U71" i="5" s="1"/>
  <c r="N71" i="5"/>
  <c r="M71" i="5"/>
  <c r="H71" i="5"/>
  <c r="G71" i="5"/>
  <c r="AL70" i="5"/>
  <c r="AK70" i="5"/>
  <c r="AM70" i="5" s="1"/>
  <c r="AF70" i="5"/>
  <c r="AE70" i="5"/>
  <c r="AG70" i="5" s="1"/>
  <c r="Z70" i="5"/>
  <c r="Y70" i="5"/>
  <c r="AA70" i="5" s="1"/>
  <c r="U70" i="5"/>
  <c r="T70" i="5"/>
  <c r="S70" i="5"/>
  <c r="N70" i="5"/>
  <c r="M70" i="5"/>
  <c r="H70" i="5"/>
  <c r="AL69" i="5"/>
  <c r="AK69" i="5"/>
  <c r="AM69" i="5" s="1"/>
  <c r="AF69" i="5"/>
  <c r="AE69" i="5"/>
  <c r="AG69" i="5" s="1"/>
  <c r="Z69" i="5"/>
  <c r="Y69" i="5"/>
  <c r="AA69" i="5" s="1"/>
  <c r="T69" i="5"/>
  <c r="S69" i="5"/>
  <c r="U69" i="5" s="1"/>
  <c r="N69" i="5"/>
  <c r="M69" i="5"/>
  <c r="H69" i="5"/>
  <c r="G69" i="5"/>
  <c r="I69" i="5" s="1"/>
  <c r="AL68" i="5"/>
  <c r="AK68" i="5"/>
  <c r="AM68" i="5"/>
  <c r="AF68" i="5"/>
  <c r="AE68" i="5"/>
  <c r="AG68" i="5" s="1"/>
  <c r="Z68" i="5"/>
  <c r="Y68" i="5"/>
  <c r="AA68" i="5" s="1"/>
  <c r="T68" i="5"/>
  <c r="S68" i="5"/>
  <c r="U68" i="5" s="1"/>
  <c r="N68" i="5"/>
  <c r="M68" i="5"/>
  <c r="O68" i="5"/>
  <c r="H68" i="5"/>
  <c r="G68" i="5"/>
  <c r="AL67" i="5"/>
  <c r="AK67" i="5"/>
  <c r="AM67" i="5"/>
  <c r="AF67" i="5"/>
  <c r="AE67" i="5"/>
  <c r="AG67" i="5" s="1"/>
  <c r="Z67" i="5"/>
  <c r="Y67" i="5"/>
  <c r="AA67" i="5" s="1"/>
  <c r="U67" i="5"/>
  <c r="T67" i="5"/>
  <c r="S67" i="5"/>
  <c r="N67" i="5"/>
  <c r="M67" i="5"/>
  <c r="H67" i="5"/>
  <c r="G67" i="5"/>
  <c r="AL66" i="5"/>
  <c r="AK66" i="5"/>
  <c r="AM66" i="5" s="1"/>
  <c r="AF66" i="5"/>
  <c r="AE66" i="5"/>
  <c r="AG66" i="5" s="1"/>
  <c r="Z66" i="5"/>
  <c r="Y66" i="5"/>
  <c r="AA66" i="5" s="1"/>
  <c r="U66" i="5"/>
  <c r="T66" i="5"/>
  <c r="S66" i="5"/>
  <c r="N66" i="5"/>
  <c r="M66" i="5"/>
  <c r="H66" i="5"/>
  <c r="G66" i="5"/>
  <c r="AL65" i="5"/>
  <c r="AK65" i="5"/>
  <c r="AM65" i="5" s="1"/>
  <c r="AF65" i="5"/>
  <c r="AE65" i="5"/>
  <c r="AG65" i="5" s="1"/>
  <c r="Z65" i="5"/>
  <c r="Y65" i="5"/>
  <c r="AA65" i="5" s="1"/>
  <c r="T65" i="5"/>
  <c r="S65" i="5"/>
  <c r="U65" i="5" s="1"/>
  <c r="N65" i="5"/>
  <c r="M65" i="5"/>
  <c r="H65" i="5"/>
  <c r="G65" i="5"/>
  <c r="I65" i="5"/>
  <c r="AL64" i="5"/>
  <c r="AK64" i="5"/>
  <c r="AM64" i="5" s="1"/>
  <c r="AF64" i="5"/>
  <c r="AE64" i="5"/>
  <c r="AG64" i="5" s="1"/>
  <c r="Z64" i="5"/>
  <c r="Y64" i="5"/>
  <c r="AA64" i="5" s="1"/>
  <c r="T64" i="5"/>
  <c r="S64" i="5"/>
  <c r="U64" i="5" s="1"/>
  <c r="N64" i="5"/>
  <c r="M64" i="5"/>
  <c r="H64" i="5"/>
  <c r="AL63" i="5"/>
  <c r="AK63" i="5"/>
  <c r="AM63" i="5" s="1"/>
  <c r="AF63" i="5"/>
  <c r="AE63" i="5"/>
  <c r="AG63" i="5" s="1"/>
  <c r="Z63" i="5"/>
  <c r="Y63" i="5"/>
  <c r="AA63" i="5" s="1"/>
  <c r="T63" i="5"/>
  <c r="S63" i="5"/>
  <c r="U63" i="5" s="1"/>
  <c r="N63" i="5"/>
  <c r="M63" i="5"/>
  <c r="O63" i="5"/>
  <c r="H63" i="5"/>
  <c r="AL62" i="5"/>
  <c r="AK62" i="5"/>
  <c r="AM62" i="5" s="1"/>
  <c r="AF62" i="5"/>
  <c r="AE62" i="5"/>
  <c r="AG62" i="5" s="1"/>
  <c r="AA62" i="5"/>
  <c r="Z62" i="5"/>
  <c r="Y62" i="5"/>
  <c r="U62" i="5"/>
  <c r="T62" i="5"/>
  <c r="S62" i="5"/>
  <c r="N62" i="5"/>
  <c r="M62" i="5"/>
  <c r="H62" i="5"/>
  <c r="AL61" i="5"/>
  <c r="AK61" i="5"/>
  <c r="AM61" i="5" s="1"/>
  <c r="AF61" i="5"/>
  <c r="AE61" i="5"/>
  <c r="AG61" i="5" s="1"/>
  <c r="AA61" i="5"/>
  <c r="Z61" i="5"/>
  <c r="Y61" i="5"/>
  <c r="T61" i="5"/>
  <c r="S61" i="5"/>
  <c r="U61" i="5" s="1"/>
  <c r="N61" i="5"/>
  <c r="M61" i="5"/>
  <c r="H61" i="5"/>
  <c r="G61" i="5"/>
  <c r="AL60" i="5"/>
  <c r="AK60" i="5"/>
  <c r="AM60" i="5" s="1"/>
  <c r="AF60" i="5"/>
  <c r="AE60" i="5"/>
  <c r="AG60" i="5" s="1"/>
  <c r="AA60" i="5"/>
  <c r="Z60" i="5"/>
  <c r="Y60" i="5"/>
  <c r="T60" i="5"/>
  <c r="S60" i="5"/>
  <c r="U60" i="5" s="1"/>
  <c r="N60" i="5"/>
  <c r="M60" i="5"/>
  <c r="H60" i="5"/>
  <c r="G60" i="5"/>
  <c r="AL59" i="5"/>
  <c r="AK59" i="5"/>
  <c r="AM59" i="5" s="1"/>
  <c r="AF59" i="5"/>
  <c r="AE59" i="5"/>
  <c r="AG59" i="5" s="1"/>
  <c r="AA59" i="5"/>
  <c r="Z59" i="5"/>
  <c r="Y59" i="5"/>
  <c r="T59" i="5"/>
  <c r="S59" i="5"/>
  <c r="U59" i="5" s="1"/>
  <c r="N59" i="5"/>
  <c r="H59" i="5"/>
  <c r="AM58" i="5"/>
  <c r="AL58" i="5"/>
  <c r="AK58" i="5"/>
  <c r="AF58" i="5"/>
  <c r="AE58" i="5"/>
  <c r="AG58" i="5" s="1"/>
  <c r="AA58" i="5"/>
  <c r="Z58" i="5"/>
  <c r="Y58" i="5"/>
  <c r="T58" i="5"/>
  <c r="S58" i="5"/>
  <c r="U58" i="5" s="1"/>
  <c r="N58" i="5"/>
  <c r="H58" i="5"/>
  <c r="G58" i="5"/>
  <c r="AL57" i="5"/>
  <c r="AK57" i="5"/>
  <c r="AM57" i="5" s="1"/>
  <c r="AG57" i="5"/>
  <c r="AF57" i="5"/>
  <c r="AE57" i="5"/>
  <c r="Z57" i="5"/>
  <c r="Y57" i="5"/>
  <c r="AA57" i="5" s="1"/>
  <c r="T57" i="5"/>
  <c r="S57" i="5"/>
  <c r="U57" i="5" s="1"/>
  <c r="N57" i="5"/>
  <c r="M57" i="5"/>
  <c r="H57" i="5"/>
  <c r="G57" i="5"/>
  <c r="AL56" i="5"/>
  <c r="AK56" i="5"/>
  <c r="AM56" i="5" s="1"/>
  <c r="AF56" i="5"/>
  <c r="AE56" i="5"/>
  <c r="AG56" i="5" s="1"/>
  <c r="Z56" i="5"/>
  <c r="Y56" i="5"/>
  <c r="AA56" i="5" s="1"/>
  <c r="T56" i="5"/>
  <c r="S56" i="5"/>
  <c r="U56" i="5" s="1"/>
  <c r="O56" i="5"/>
  <c r="N56" i="5"/>
  <c r="M56" i="5"/>
  <c r="H56" i="5"/>
  <c r="AM55" i="5"/>
  <c r="AL55" i="5"/>
  <c r="AK55" i="5"/>
  <c r="AF55" i="5"/>
  <c r="AE55" i="5"/>
  <c r="AG55" i="5" s="1"/>
  <c r="Z55" i="5"/>
  <c r="Y55" i="5"/>
  <c r="AA55" i="5" s="1"/>
  <c r="U55" i="5"/>
  <c r="T55" i="5"/>
  <c r="S55" i="5"/>
  <c r="N55" i="5"/>
  <c r="M55" i="5"/>
  <c r="O55" i="5"/>
  <c r="H55" i="5"/>
  <c r="G55" i="5"/>
  <c r="AL54" i="5"/>
  <c r="AG54" i="5"/>
  <c r="AF54" i="5"/>
  <c r="AE54" i="5"/>
  <c r="Z54" i="5"/>
  <c r="Y54" i="5"/>
  <c r="AA54" i="5" s="1"/>
  <c r="U54" i="5"/>
  <c r="T54" i="5"/>
  <c r="S54" i="5"/>
  <c r="N54" i="5"/>
  <c r="M54" i="5"/>
  <c r="O54" i="5" s="1"/>
  <c r="H54" i="5"/>
  <c r="AL53" i="5"/>
  <c r="AK53" i="5"/>
  <c r="AM53" i="5"/>
  <c r="AF53" i="5"/>
  <c r="AE53" i="5"/>
  <c r="AG53" i="5" s="1"/>
  <c r="AA53" i="5"/>
  <c r="Z53" i="5"/>
  <c r="Y53" i="5"/>
  <c r="T53" i="5"/>
  <c r="S53" i="5"/>
  <c r="U53" i="5" s="1"/>
  <c r="N53" i="5"/>
  <c r="M53" i="5"/>
  <c r="O53" i="5"/>
  <c r="H53" i="5"/>
  <c r="AL52" i="5"/>
  <c r="AK52" i="5"/>
  <c r="AM52" i="5"/>
  <c r="AF52" i="5"/>
  <c r="AE52" i="5"/>
  <c r="AG52" i="5" s="1"/>
  <c r="Z52" i="5"/>
  <c r="Y52" i="5"/>
  <c r="AA52" i="5" s="1"/>
  <c r="U52" i="5"/>
  <c r="T52" i="5"/>
  <c r="S52" i="5"/>
  <c r="N52" i="5"/>
  <c r="H52" i="5"/>
  <c r="AL51" i="5"/>
  <c r="AF51" i="5"/>
  <c r="AE51" i="5"/>
  <c r="AG51" i="5" s="1"/>
  <c r="Z51" i="5"/>
  <c r="Y51" i="5"/>
  <c r="AA51" i="5" s="1"/>
  <c r="T51" i="5"/>
  <c r="S51" i="5"/>
  <c r="U51" i="5" s="1"/>
  <c r="N51" i="5"/>
  <c r="H51" i="5"/>
  <c r="AL50" i="5"/>
  <c r="AK50" i="5"/>
  <c r="AM50" i="5" s="1"/>
  <c r="AF50" i="5"/>
  <c r="AE50" i="5"/>
  <c r="AG50" i="5" s="1"/>
  <c r="Z50" i="5"/>
  <c r="Y50" i="5"/>
  <c r="AA50" i="5" s="1"/>
  <c r="T50" i="5"/>
  <c r="S50" i="5"/>
  <c r="O50" i="5"/>
  <c r="N50" i="5"/>
  <c r="M50" i="5"/>
  <c r="H50" i="5"/>
  <c r="AM49" i="5"/>
  <c r="AL49" i="5"/>
  <c r="AK49" i="5"/>
  <c r="AF49" i="5"/>
  <c r="AE49" i="5"/>
  <c r="AG49" i="5" s="1"/>
  <c r="Z49" i="5"/>
  <c r="Y49" i="5"/>
  <c r="AA49" i="5" s="1"/>
  <c r="T49" i="5"/>
  <c r="S49" i="5"/>
  <c r="U49" i="5" s="1"/>
  <c r="N49" i="5"/>
  <c r="M49" i="5"/>
  <c r="H49" i="5"/>
  <c r="G49" i="5"/>
  <c r="AL48" i="5"/>
  <c r="AK48" i="5"/>
  <c r="AM48" i="5" s="1"/>
  <c r="AG48" i="5"/>
  <c r="AF48" i="5"/>
  <c r="AE48" i="5"/>
  <c r="Z48" i="5"/>
  <c r="Y48" i="5"/>
  <c r="AA48" i="5" s="1"/>
  <c r="U48" i="5"/>
  <c r="T48" i="5"/>
  <c r="S48" i="5"/>
  <c r="O48" i="5"/>
  <c r="N48" i="5"/>
  <c r="M48" i="5"/>
  <c r="H48" i="5"/>
  <c r="AM47" i="5"/>
  <c r="AL47" i="5"/>
  <c r="AK47" i="5"/>
  <c r="AF47" i="5"/>
  <c r="AE47" i="5"/>
  <c r="AG47" i="5" s="1"/>
  <c r="AA47" i="5"/>
  <c r="Z47" i="5"/>
  <c r="Y47" i="5"/>
  <c r="U47" i="5"/>
  <c r="T47" i="5"/>
  <c r="S47" i="5"/>
  <c r="N47" i="5"/>
  <c r="M47" i="5"/>
  <c r="O47" i="5"/>
  <c r="H47" i="5"/>
  <c r="G47" i="5"/>
  <c r="AL46" i="5"/>
  <c r="AG46" i="5"/>
  <c r="AF46" i="5"/>
  <c r="AE46" i="5"/>
  <c r="Z46" i="5"/>
  <c r="Y46" i="5"/>
  <c r="AA46" i="5" s="1"/>
  <c r="U46" i="5"/>
  <c r="T46" i="5"/>
  <c r="S46" i="5"/>
  <c r="N46" i="5"/>
  <c r="M46" i="5"/>
  <c r="H46" i="5"/>
  <c r="AL45" i="5"/>
  <c r="AK45" i="5"/>
  <c r="AM45" i="5"/>
  <c r="AF45" i="5"/>
  <c r="AE45" i="5"/>
  <c r="AG45" i="5" s="1"/>
  <c r="AA45" i="5"/>
  <c r="Z45" i="5"/>
  <c r="Y45" i="5"/>
  <c r="T45" i="5"/>
  <c r="S45" i="5"/>
  <c r="U45" i="5" s="1"/>
  <c r="N45" i="5"/>
  <c r="M45" i="5"/>
  <c r="O45" i="5"/>
  <c r="H45" i="5"/>
  <c r="AL44" i="5"/>
  <c r="AK44" i="5"/>
  <c r="AM44" i="5"/>
  <c r="AF44" i="5"/>
  <c r="AE44" i="5"/>
  <c r="AG44" i="5" s="1"/>
  <c r="Z44" i="5"/>
  <c r="Y44" i="5"/>
  <c r="AA44" i="5" s="1"/>
  <c r="U44" i="5"/>
  <c r="T44" i="5"/>
  <c r="S44" i="5"/>
  <c r="N44" i="5"/>
  <c r="H44" i="5"/>
  <c r="AL43" i="5"/>
  <c r="AF43" i="5"/>
  <c r="AE43" i="5"/>
  <c r="AG43" i="5" s="1"/>
  <c r="Z43" i="5"/>
  <c r="Y43" i="5"/>
  <c r="AA43" i="5" s="1"/>
  <c r="T43" i="5"/>
  <c r="S43" i="5"/>
  <c r="U43" i="5" s="1"/>
  <c r="N43" i="5"/>
  <c r="H43" i="5"/>
  <c r="AL42" i="5"/>
  <c r="AK42" i="5"/>
  <c r="AM42" i="5" s="1"/>
  <c r="AF42" i="5"/>
  <c r="AE42" i="5"/>
  <c r="AG42" i="5" s="1"/>
  <c r="Z42" i="5"/>
  <c r="Y42" i="5"/>
  <c r="AA42" i="5" s="1"/>
  <c r="T42" i="5"/>
  <c r="S42" i="5"/>
  <c r="O42" i="5"/>
  <c r="N42" i="5"/>
  <c r="M42" i="5"/>
  <c r="H42" i="5"/>
  <c r="G42" i="5"/>
  <c r="AM41" i="5"/>
  <c r="AL41" i="5"/>
  <c r="AK41" i="5"/>
  <c r="AF41" i="5"/>
  <c r="AE41" i="5"/>
  <c r="AG41" i="5" s="1"/>
  <c r="Z41" i="5"/>
  <c r="Y41" i="5"/>
  <c r="AA41" i="5" s="1"/>
  <c r="T41" i="5"/>
  <c r="S41" i="5"/>
  <c r="U41" i="5" s="1"/>
  <c r="N41" i="5"/>
  <c r="M41" i="5"/>
  <c r="H41" i="5"/>
  <c r="G41" i="5"/>
  <c r="AL40" i="5"/>
  <c r="AK40" i="5"/>
  <c r="AM40" i="5" s="1"/>
  <c r="AG40" i="5"/>
  <c r="AF40" i="5"/>
  <c r="AE40" i="5"/>
  <c r="Z40" i="5"/>
  <c r="Y40" i="5"/>
  <c r="AA40" i="5" s="1"/>
  <c r="U40" i="5"/>
  <c r="T40" i="5"/>
  <c r="S40" i="5"/>
  <c r="O40" i="5"/>
  <c r="N40" i="5"/>
  <c r="M40" i="5"/>
  <c r="H40" i="5"/>
  <c r="AM39" i="5"/>
  <c r="AL39" i="5"/>
  <c r="AK39" i="5"/>
  <c r="AF39" i="5"/>
  <c r="AE39" i="5"/>
  <c r="AG39" i="5" s="1"/>
  <c r="Z39" i="5"/>
  <c r="Y39" i="5"/>
  <c r="AA39" i="5" s="1"/>
  <c r="U39" i="5"/>
  <c r="T39" i="5"/>
  <c r="S39" i="5"/>
  <c r="N39" i="5"/>
  <c r="M39" i="5"/>
  <c r="O39" i="5"/>
  <c r="H39" i="5"/>
  <c r="G39" i="5"/>
  <c r="AL38" i="5"/>
  <c r="AG38" i="5"/>
  <c r="AF38" i="5"/>
  <c r="AE38" i="5"/>
  <c r="Z38" i="5"/>
  <c r="Y38" i="5"/>
  <c r="AA38" i="5" s="1"/>
  <c r="U38" i="5"/>
  <c r="T38" i="5"/>
  <c r="S38" i="5"/>
  <c r="N38" i="5"/>
  <c r="M38" i="5"/>
  <c r="O38" i="5" s="1"/>
  <c r="H38" i="5"/>
  <c r="AL37" i="5"/>
  <c r="AF37" i="5"/>
  <c r="AE37" i="5"/>
  <c r="AG37" i="5" s="1"/>
  <c r="Z37" i="5"/>
  <c r="Y37" i="5"/>
  <c r="AA37" i="5" s="1"/>
  <c r="T37" i="5"/>
  <c r="S37" i="5"/>
  <c r="U37" i="5" s="1"/>
  <c r="N37" i="5"/>
  <c r="M37" i="5"/>
  <c r="O37" i="5"/>
  <c r="H37" i="5"/>
  <c r="AL36" i="5"/>
  <c r="AK36" i="5"/>
  <c r="AM36" i="5"/>
  <c r="AF36" i="5"/>
  <c r="AE36" i="5"/>
  <c r="AG36" i="5" s="1"/>
  <c r="AA36" i="5"/>
  <c r="Z36" i="5"/>
  <c r="Y36" i="5"/>
  <c r="T36" i="5"/>
  <c r="S36" i="5"/>
  <c r="U36" i="5" s="1"/>
  <c r="N36" i="5"/>
  <c r="H36" i="5"/>
  <c r="AL35" i="5"/>
  <c r="AF35" i="5"/>
  <c r="AE35" i="5"/>
  <c r="AG35" i="5" s="1"/>
  <c r="Z35" i="5"/>
  <c r="Y35" i="5"/>
  <c r="AA35" i="5" s="1"/>
  <c r="U35" i="5"/>
  <c r="T35" i="5"/>
  <c r="S35" i="5"/>
  <c r="N35" i="5"/>
  <c r="H35" i="5"/>
  <c r="AL34" i="5"/>
  <c r="AK34" i="5"/>
  <c r="AF34" i="5"/>
  <c r="Z34" i="5"/>
  <c r="T34" i="5"/>
  <c r="N34" i="5"/>
  <c r="M34" i="5"/>
  <c r="O34" i="5"/>
  <c r="H34" i="5"/>
  <c r="G34" i="5"/>
  <c r="AL33" i="5"/>
  <c r="AK33" i="5"/>
  <c r="AM33" i="5" s="1"/>
  <c r="AF33" i="5"/>
  <c r="AE33" i="5"/>
  <c r="Z33" i="5"/>
  <c r="Y33" i="5"/>
  <c r="T33" i="5"/>
  <c r="S33" i="5"/>
  <c r="N33" i="5"/>
  <c r="M33" i="5"/>
  <c r="O33" i="5" s="1"/>
  <c r="H33" i="5"/>
  <c r="G33" i="5"/>
  <c r="I33" i="5" s="1"/>
  <c r="AL32" i="5"/>
  <c r="AK32" i="5"/>
  <c r="AF32" i="5"/>
  <c r="AE32" i="5"/>
  <c r="Z32" i="5"/>
  <c r="Y32" i="5"/>
  <c r="AA32" i="5" s="1"/>
  <c r="U32" i="5"/>
  <c r="T32" i="5"/>
  <c r="S32" i="5"/>
  <c r="N32" i="5"/>
  <c r="M32" i="5"/>
  <c r="O32" i="5" s="1"/>
  <c r="H32" i="5"/>
  <c r="AL31" i="5"/>
  <c r="AK31" i="5"/>
  <c r="AF31" i="5"/>
  <c r="AE31" i="5"/>
  <c r="Z31" i="5"/>
  <c r="T31" i="5"/>
  <c r="S31" i="5"/>
  <c r="N31" i="5"/>
  <c r="M31" i="5"/>
  <c r="H31" i="5"/>
  <c r="G31" i="5"/>
  <c r="I31" i="5" s="1"/>
  <c r="AM30" i="5"/>
  <c r="AL30" i="5"/>
  <c r="AK30" i="5"/>
  <c r="AF30" i="5"/>
  <c r="Z30" i="5"/>
  <c r="T30" i="5"/>
  <c r="S30" i="5"/>
  <c r="U30" i="5" s="1"/>
  <c r="N30" i="5"/>
  <c r="M30" i="5"/>
  <c r="H30" i="5"/>
  <c r="AL29" i="5"/>
  <c r="AK29" i="5"/>
  <c r="AM29" i="5" s="1"/>
  <c r="AF29" i="5"/>
  <c r="AE29" i="5"/>
  <c r="Z29" i="5"/>
  <c r="T29" i="5"/>
  <c r="S29" i="5"/>
  <c r="U29" i="5" s="1"/>
  <c r="N29" i="5"/>
  <c r="M29" i="5"/>
  <c r="H29" i="5"/>
  <c r="G29" i="5"/>
  <c r="I29" i="5" s="1"/>
  <c r="AL28" i="5"/>
  <c r="AK28" i="5"/>
  <c r="AF28" i="5"/>
  <c r="Z28" i="5"/>
  <c r="T28" i="5"/>
  <c r="S28" i="5"/>
  <c r="U28" i="5" s="1"/>
  <c r="N28" i="5"/>
  <c r="M28" i="5"/>
  <c r="H28" i="5"/>
  <c r="I28" i="5" s="1"/>
  <c r="G28" i="5"/>
  <c r="AL27" i="5"/>
  <c r="AK27" i="5"/>
  <c r="AF27" i="5"/>
  <c r="Z27" i="5"/>
  <c r="Y27" i="5"/>
  <c r="AA27" i="5" s="1"/>
  <c r="T27" i="5"/>
  <c r="S27" i="5"/>
  <c r="U27" i="5" s="1"/>
  <c r="N27" i="5"/>
  <c r="M27" i="5"/>
  <c r="O27" i="5"/>
  <c r="H27" i="5"/>
  <c r="G27" i="5"/>
  <c r="I27" i="5" s="1"/>
  <c r="AL26" i="5"/>
  <c r="AK26" i="5"/>
  <c r="AF26" i="5"/>
  <c r="Z26" i="5"/>
  <c r="T26" i="5"/>
  <c r="S26" i="5"/>
  <c r="U26" i="5" s="1"/>
  <c r="N26" i="5"/>
  <c r="M26" i="5"/>
  <c r="H26" i="5"/>
  <c r="G26" i="5"/>
  <c r="AL25" i="5"/>
  <c r="AK25" i="5"/>
  <c r="AF25" i="5"/>
  <c r="Z25" i="5"/>
  <c r="T25" i="5"/>
  <c r="S25" i="5"/>
  <c r="U25" i="5" s="1"/>
  <c r="N25" i="5"/>
  <c r="M25" i="5"/>
  <c r="H25" i="5"/>
  <c r="G25" i="5"/>
  <c r="I25" i="5" s="1"/>
  <c r="AL24" i="5"/>
  <c r="AK24" i="5"/>
  <c r="AF24" i="5"/>
  <c r="Z24" i="5"/>
  <c r="T24" i="5"/>
  <c r="S24" i="5"/>
  <c r="N24" i="5"/>
  <c r="M24" i="5"/>
  <c r="H24" i="5"/>
  <c r="AL23" i="5"/>
  <c r="AK23" i="5"/>
  <c r="AM23" i="5" s="1"/>
  <c r="AF23" i="5"/>
  <c r="Z23" i="5"/>
  <c r="T23" i="5"/>
  <c r="S23" i="5"/>
  <c r="U23" i="5" s="1"/>
  <c r="N23" i="5"/>
  <c r="M23" i="5"/>
  <c r="H23" i="5"/>
  <c r="G23" i="5"/>
  <c r="I23" i="5" s="1"/>
  <c r="AL22" i="5"/>
  <c r="AK22" i="5"/>
  <c r="AM22" i="5" s="1"/>
  <c r="AF22" i="5"/>
  <c r="Z22" i="5"/>
  <c r="T22" i="5"/>
  <c r="S22" i="5"/>
  <c r="U22" i="5"/>
  <c r="N22" i="5"/>
  <c r="M22" i="5"/>
  <c r="H22" i="5"/>
  <c r="AL21" i="5"/>
  <c r="AK21" i="5"/>
  <c r="AM21" i="5" s="1"/>
  <c r="AF21" i="5"/>
  <c r="Z21" i="5"/>
  <c r="T21" i="5"/>
  <c r="S21" i="5"/>
  <c r="U21" i="5" s="1"/>
  <c r="N21" i="5"/>
  <c r="M21" i="5"/>
  <c r="H21" i="5"/>
  <c r="G21" i="5"/>
  <c r="I21" i="5" s="1"/>
  <c r="AL20" i="5"/>
  <c r="AK20" i="5"/>
  <c r="AM20" i="5" s="1"/>
  <c r="AF20" i="5"/>
  <c r="AE20" i="5"/>
  <c r="Z20" i="5"/>
  <c r="Y20" i="5"/>
  <c r="AA20" i="5" s="1"/>
  <c r="T20" i="5"/>
  <c r="S20" i="5"/>
  <c r="U20" i="5"/>
  <c r="N20" i="5"/>
  <c r="M20" i="5"/>
  <c r="H20" i="5"/>
  <c r="G20" i="5"/>
  <c r="I20" i="5" s="1"/>
  <c r="AL19" i="5"/>
  <c r="AK19" i="5"/>
  <c r="AM19" i="5" s="1"/>
  <c r="AF19" i="5"/>
  <c r="AE19" i="5"/>
  <c r="Z19" i="5"/>
  <c r="Y19" i="5"/>
  <c r="AA19" i="5" s="1"/>
  <c r="T19" i="5"/>
  <c r="N19" i="5"/>
  <c r="M19" i="5"/>
  <c r="H19" i="5"/>
  <c r="G19" i="5"/>
  <c r="I19" i="5" s="1"/>
  <c r="AL18" i="5"/>
  <c r="AK18" i="5"/>
  <c r="AM18" i="5" s="1"/>
  <c r="AF18" i="5"/>
  <c r="AE18" i="5"/>
  <c r="Z18" i="5"/>
  <c r="T18" i="5"/>
  <c r="N18" i="5"/>
  <c r="M18" i="5"/>
  <c r="H18" i="5"/>
  <c r="G18" i="5"/>
  <c r="I18" i="5" s="1"/>
  <c r="AL17" i="5"/>
  <c r="AK17" i="5"/>
  <c r="AM17" i="5" s="1"/>
  <c r="AF17" i="5"/>
  <c r="AE17" i="5"/>
  <c r="Z17" i="5"/>
  <c r="T17" i="5"/>
  <c r="S17" i="5"/>
  <c r="U17" i="5"/>
  <c r="N17" i="5"/>
  <c r="M17" i="5"/>
  <c r="H17" i="5"/>
  <c r="G17" i="5"/>
  <c r="I17" i="5" s="1"/>
  <c r="AL16" i="5"/>
  <c r="AK16" i="5"/>
  <c r="AM16" i="5" s="1"/>
  <c r="AF16" i="5"/>
  <c r="AE16" i="5"/>
  <c r="Z16" i="5"/>
  <c r="Y16" i="5"/>
  <c r="AA16" i="5"/>
  <c r="T16" i="5"/>
  <c r="S16" i="5"/>
  <c r="U16" i="5" s="1"/>
  <c r="N16" i="5"/>
  <c r="M16" i="5"/>
  <c r="H16" i="5"/>
  <c r="AL15" i="5"/>
  <c r="AK15" i="5"/>
  <c r="AM15" i="5" s="1"/>
  <c r="AF15" i="5"/>
  <c r="AE15" i="5"/>
  <c r="Z15" i="5"/>
  <c r="Y15" i="5"/>
  <c r="AA15" i="5" s="1"/>
  <c r="T15" i="5"/>
  <c r="S15" i="5"/>
  <c r="U15" i="5" s="1"/>
  <c r="N15" i="5"/>
  <c r="M15" i="5"/>
  <c r="H15" i="5"/>
  <c r="G15" i="5"/>
  <c r="I15" i="5" s="1"/>
  <c r="AL14" i="5"/>
  <c r="AK14" i="5"/>
  <c r="AM14" i="5" s="1"/>
  <c r="AF14" i="5"/>
  <c r="AE14" i="5"/>
  <c r="Z14" i="5"/>
  <c r="Y14" i="5"/>
  <c r="AA14" i="5" s="1"/>
  <c r="T14" i="5"/>
  <c r="S14" i="5"/>
  <c r="U14" i="5" s="1"/>
  <c r="N14" i="5"/>
  <c r="H14" i="5"/>
  <c r="G14" i="5"/>
  <c r="AL13" i="5"/>
  <c r="AK13" i="5"/>
  <c r="AM13" i="5" s="1"/>
  <c r="AF13" i="5"/>
  <c r="AE13" i="5"/>
  <c r="AG13" i="5" s="1"/>
  <c r="Z13" i="5"/>
  <c r="Y13" i="5"/>
  <c r="AA13" i="5" s="1"/>
  <c r="T13" i="5"/>
  <c r="S13" i="5"/>
  <c r="U13" i="5" s="1"/>
  <c r="N13" i="5"/>
  <c r="M13" i="5"/>
  <c r="H13" i="5"/>
  <c r="G13" i="5"/>
  <c r="I13" i="5" s="1"/>
  <c r="AL12" i="5"/>
  <c r="AK12" i="5"/>
  <c r="AM12" i="5" s="1"/>
  <c r="AF12" i="5"/>
  <c r="AE12" i="5"/>
  <c r="AG12" i="5" s="1"/>
  <c r="Z12" i="5"/>
  <c r="T12" i="5"/>
  <c r="S12" i="5"/>
  <c r="N12" i="5"/>
  <c r="M12" i="5"/>
  <c r="H12" i="5"/>
  <c r="G12" i="5"/>
  <c r="I12" i="5" s="1"/>
  <c r="AL11" i="5"/>
  <c r="AK11" i="5"/>
  <c r="AM11" i="5" s="1"/>
  <c r="AF11" i="5"/>
  <c r="AE11" i="5"/>
  <c r="Z11" i="5"/>
  <c r="Y11" i="5"/>
  <c r="AA11" i="5" s="1"/>
  <c r="T11" i="5"/>
  <c r="S11" i="5"/>
  <c r="U11" i="5"/>
  <c r="N11" i="5"/>
  <c r="M11" i="5"/>
  <c r="H11" i="5"/>
  <c r="G11" i="5"/>
  <c r="I11" i="5" s="1"/>
  <c r="AL10" i="5"/>
  <c r="AK10" i="5"/>
  <c r="AM10" i="5" s="1"/>
  <c r="AF10" i="5"/>
  <c r="AE10" i="5"/>
  <c r="AG10" i="5"/>
  <c r="Z10" i="5"/>
  <c r="T10" i="5"/>
  <c r="S10" i="5"/>
  <c r="U10" i="5" s="1"/>
  <c r="N10" i="5"/>
  <c r="M10" i="5"/>
  <c r="O10" i="5" s="1"/>
  <c r="H10" i="5"/>
  <c r="G10" i="5"/>
  <c r="I10" i="5"/>
  <c r="AK9" i="5"/>
  <c r="AE9" i="5"/>
  <c r="AG9" i="5"/>
  <c r="Y9" i="5"/>
  <c r="S9" i="5"/>
  <c r="U9" i="5"/>
  <c r="M9" i="5"/>
  <c r="G9" i="5"/>
  <c r="I9" i="5" s="1"/>
  <c r="AL38" i="4"/>
  <c r="AK38" i="4"/>
  <c r="AF38" i="4"/>
  <c r="AE38" i="4"/>
  <c r="AG38" i="4" s="1"/>
  <c r="Z38" i="4"/>
  <c r="Y38" i="4"/>
  <c r="AA38" i="4" s="1"/>
  <c r="T38" i="4"/>
  <c r="S38" i="4"/>
  <c r="U38" i="4" s="1"/>
  <c r="N38" i="4"/>
  <c r="M38" i="4"/>
  <c r="H38" i="4"/>
  <c r="G38" i="4"/>
  <c r="AL37" i="4"/>
  <c r="AK37" i="4"/>
  <c r="AF37" i="4"/>
  <c r="AE37" i="4"/>
  <c r="AG37" i="4"/>
  <c r="Z37" i="4"/>
  <c r="Y37" i="4"/>
  <c r="AA37" i="4"/>
  <c r="T37" i="4"/>
  <c r="S37" i="4"/>
  <c r="U37" i="4"/>
  <c r="O37" i="4"/>
  <c r="N37" i="4"/>
  <c r="M37" i="4"/>
  <c r="H37" i="4"/>
  <c r="G37" i="4"/>
  <c r="I37" i="4" s="1"/>
  <c r="AL36" i="4"/>
  <c r="AK36" i="4"/>
  <c r="AM36" i="4" s="1"/>
  <c r="AF36" i="4"/>
  <c r="AE36" i="4"/>
  <c r="AG36" i="4" s="1"/>
  <c r="Z36" i="4"/>
  <c r="Y36" i="4"/>
  <c r="T36" i="4"/>
  <c r="N36" i="4"/>
  <c r="H36" i="4"/>
  <c r="G36" i="4"/>
  <c r="I36" i="4"/>
  <c r="AL35" i="4"/>
  <c r="AK35" i="4"/>
  <c r="AM35" i="4"/>
  <c r="AF35" i="4"/>
  <c r="AE35" i="4"/>
  <c r="AG35" i="4" s="1"/>
  <c r="AA35" i="4"/>
  <c r="Z35" i="4"/>
  <c r="Y35" i="4"/>
  <c r="T35" i="4"/>
  <c r="S35" i="4"/>
  <c r="U35" i="4" s="1"/>
  <c r="N35" i="4"/>
  <c r="M35" i="4"/>
  <c r="O35" i="4" s="1"/>
  <c r="H35" i="4"/>
  <c r="G35" i="4"/>
  <c r="I35" i="4" s="1"/>
  <c r="AL34" i="4"/>
  <c r="AK34" i="4"/>
  <c r="AM34" i="4" s="1"/>
  <c r="AF34" i="4"/>
  <c r="Z34" i="4"/>
  <c r="T34" i="4"/>
  <c r="S34" i="4"/>
  <c r="U34" i="4" s="1"/>
  <c r="N34" i="4"/>
  <c r="M34" i="4"/>
  <c r="O34" i="4" s="1"/>
  <c r="H34" i="4"/>
  <c r="G34" i="4"/>
  <c r="I34" i="4" s="1"/>
  <c r="AL33" i="4"/>
  <c r="AK33" i="4"/>
  <c r="AM33" i="4" s="1"/>
  <c r="AF33" i="4"/>
  <c r="AE33" i="4"/>
  <c r="AG33" i="4" s="1"/>
  <c r="Z33" i="4"/>
  <c r="Y33" i="4"/>
  <c r="T33" i="4"/>
  <c r="S33" i="4"/>
  <c r="N33" i="4"/>
  <c r="M33" i="4"/>
  <c r="O33" i="4"/>
  <c r="H33" i="4"/>
  <c r="AL32" i="4"/>
  <c r="AF32" i="4"/>
  <c r="AE32" i="4"/>
  <c r="AG32" i="4"/>
  <c r="Z32" i="4"/>
  <c r="Y32" i="4"/>
  <c r="AA32" i="4"/>
  <c r="T32" i="4"/>
  <c r="S32" i="4"/>
  <c r="U32" i="4" s="1"/>
  <c r="N32" i="4"/>
  <c r="M32" i="4"/>
  <c r="O32" i="4" s="1"/>
  <c r="H32" i="4"/>
  <c r="G32" i="4"/>
  <c r="I32" i="4" s="1"/>
  <c r="AL31" i="4"/>
  <c r="AK31" i="4"/>
  <c r="AM31" i="4" s="1"/>
  <c r="AF31" i="4"/>
  <c r="AE31" i="4"/>
  <c r="AG31" i="4"/>
  <c r="Z31" i="4"/>
  <c r="Y31" i="4"/>
  <c r="T31" i="4"/>
  <c r="N31" i="4"/>
  <c r="M31" i="4"/>
  <c r="O31" i="4"/>
  <c r="H31" i="4"/>
  <c r="G31" i="4"/>
  <c r="I31" i="4" s="1"/>
  <c r="AL30" i="4"/>
  <c r="AK30" i="4"/>
  <c r="AM30" i="4" s="1"/>
  <c r="AF30" i="4"/>
  <c r="AE30" i="4"/>
  <c r="AG30" i="4" s="1"/>
  <c r="Z30" i="4"/>
  <c r="Y30" i="4"/>
  <c r="AA30" i="4" s="1"/>
  <c r="T30" i="4"/>
  <c r="S30" i="4"/>
  <c r="U30" i="4" s="1"/>
  <c r="N30" i="4"/>
  <c r="M30" i="4"/>
  <c r="O30" i="4"/>
  <c r="H30" i="4"/>
  <c r="G30" i="4"/>
  <c r="I30" i="4"/>
  <c r="AL29" i="4"/>
  <c r="AK29" i="4"/>
  <c r="AF29" i="4"/>
  <c r="Z29" i="4"/>
  <c r="Y29" i="4"/>
  <c r="AA29" i="4" s="1"/>
  <c r="T29" i="4"/>
  <c r="S29" i="4"/>
  <c r="U29" i="4" s="1"/>
  <c r="N29" i="4"/>
  <c r="M29" i="4"/>
  <c r="O29" i="4" s="1"/>
  <c r="H29" i="4"/>
  <c r="G29" i="4"/>
  <c r="I29" i="4" s="1"/>
  <c r="AL28" i="4"/>
  <c r="AK28" i="4"/>
  <c r="AM28" i="4" s="1"/>
  <c r="AF28" i="4"/>
  <c r="AE28" i="4"/>
  <c r="AG28" i="4" s="1"/>
  <c r="Z28" i="4"/>
  <c r="Y28" i="4"/>
  <c r="AA28" i="4"/>
  <c r="T28" i="4"/>
  <c r="S28" i="4"/>
  <c r="U28" i="4" s="1"/>
  <c r="N28" i="4"/>
  <c r="H28" i="4"/>
  <c r="G28" i="4"/>
  <c r="I28" i="4"/>
  <c r="AL27" i="4"/>
  <c r="AK27" i="4"/>
  <c r="AM27" i="4" s="1"/>
  <c r="AF27" i="4"/>
  <c r="AE27" i="4"/>
  <c r="AG27" i="4"/>
  <c r="Z27" i="4"/>
  <c r="Y27" i="4"/>
  <c r="AA27" i="4" s="1"/>
  <c r="U27" i="4"/>
  <c r="T27" i="4"/>
  <c r="S27" i="4"/>
  <c r="N27" i="4"/>
  <c r="M27" i="4"/>
  <c r="O27" i="4" s="1"/>
  <c r="H27" i="4"/>
  <c r="G27" i="4"/>
  <c r="I27" i="4" s="1"/>
  <c r="AL26" i="4"/>
  <c r="AK26" i="4"/>
  <c r="AM26" i="4"/>
  <c r="AF26" i="4"/>
  <c r="AE26" i="4"/>
  <c r="AG26" i="4"/>
  <c r="Z26" i="4"/>
  <c r="Y26" i="4"/>
  <c r="AA26" i="4" s="1"/>
  <c r="T26" i="4"/>
  <c r="S26" i="4"/>
  <c r="U26" i="4" s="1"/>
  <c r="N26" i="4"/>
  <c r="M26" i="4"/>
  <c r="O26" i="4" s="1"/>
  <c r="H26" i="4"/>
  <c r="G26" i="4"/>
  <c r="I26" i="4" s="1"/>
  <c r="AL25" i="4"/>
  <c r="AK25" i="4"/>
  <c r="AM25" i="4" s="1"/>
  <c r="AF25" i="4"/>
  <c r="AE25" i="4"/>
  <c r="Z25" i="4"/>
  <c r="T25" i="4"/>
  <c r="S25" i="4"/>
  <c r="U25" i="4"/>
  <c r="N25" i="4"/>
  <c r="M25" i="4"/>
  <c r="O25" i="4"/>
  <c r="H25" i="4"/>
  <c r="G25" i="4"/>
  <c r="I25" i="4" s="1"/>
  <c r="AL24" i="4"/>
  <c r="AK24" i="4"/>
  <c r="AM24" i="4" s="1"/>
  <c r="AG24" i="4"/>
  <c r="AF24" i="4"/>
  <c r="AE24" i="4"/>
  <c r="Z24" i="4"/>
  <c r="Y24" i="4"/>
  <c r="AA24" i="4" s="1"/>
  <c r="T24" i="4"/>
  <c r="S24" i="4"/>
  <c r="U24" i="4" s="1"/>
  <c r="N24" i="4"/>
  <c r="M24" i="4"/>
  <c r="H24" i="4"/>
  <c r="AL23" i="4"/>
  <c r="AF23" i="4"/>
  <c r="AE23" i="4"/>
  <c r="AG23" i="4"/>
  <c r="Z23" i="4"/>
  <c r="Y23" i="4"/>
  <c r="AA23" i="4"/>
  <c r="T23" i="4"/>
  <c r="S23" i="4"/>
  <c r="U23" i="4" s="1"/>
  <c r="O23" i="4"/>
  <c r="N23" i="4"/>
  <c r="M23" i="4"/>
  <c r="H23" i="4"/>
  <c r="G23" i="4"/>
  <c r="I23" i="4" s="1"/>
  <c r="AL22" i="4"/>
  <c r="AK22" i="4"/>
  <c r="AM22" i="4" s="1"/>
  <c r="AF22" i="4"/>
  <c r="AE22" i="4"/>
  <c r="AG22" i="4" s="1"/>
  <c r="Z22" i="4"/>
  <c r="Y22" i="4"/>
  <c r="T22" i="4"/>
  <c r="N22" i="4"/>
  <c r="M22" i="4"/>
  <c r="O22" i="4"/>
  <c r="H22" i="4"/>
  <c r="G22" i="4"/>
  <c r="I22" i="4" s="1"/>
  <c r="AL21" i="4"/>
  <c r="AK21" i="4"/>
  <c r="AM21" i="4" s="1"/>
  <c r="AF21" i="4"/>
  <c r="AE21" i="4"/>
  <c r="AG21" i="4" s="1"/>
  <c r="AA21" i="4"/>
  <c r="Z21" i="4"/>
  <c r="Y21" i="4"/>
  <c r="T21" i="4"/>
  <c r="S21" i="4"/>
  <c r="U21" i="4" s="1"/>
  <c r="N21" i="4"/>
  <c r="M21" i="4"/>
  <c r="O21" i="4" s="1"/>
  <c r="H21" i="4"/>
  <c r="G21" i="4"/>
  <c r="I21" i="4" s="1"/>
  <c r="AL20" i="4"/>
  <c r="AK20" i="4"/>
  <c r="AM20" i="4"/>
  <c r="AF20" i="4"/>
  <c r="Z20" i="4"/>
  <c r="Y20" i="4"/>
  <c r="AA20" i="4"/>
  <c r="T20" i="4"/>
  <c r="S20" i="4"/>
  <c r="U20" i="4" s="1"/>
  <c r="N20" i="4"/>
  <c r="M20" i="4"/>
  <c r="O20" i="4" s="1"/>
  <c r="H20" i="4"/>
  <c r="G20" i="4"/>
  <c r="I20" i="4" s="1"/>
  <c r="AL19" i="4"/>
  <c r="AK19" i="4"/>
  <c r="AM19" i="4" s="1"/>
  <c r="AF19" i="4"/>
  <c r="AE19" i="4"/>
  <c r="AG19" i="4" s="1"/>
  <c r="Z19" i="4"/>
  <c r="Y19" i="4"/>
  <c r="AA19" i="4" s="1"/>
  <c r="T19" i="4"/>
  <c r="S19" i="4"/>
  <c r="U19" i="4" s="1"/>
  <c r="N19" i="4"/>
  <c r="H19" i="4"/>
  <c r="G19" i="4"/>
  <c r="I19" i="4"/>
  <c r="AL18" i="4"/>
  <c r="AK18" i="4"/>
  <c r="AM18" i="4" s="1"/>
  <c r="AF18" i="4"/>
  <c r="AE18" i="4"/>
  <c r="AG18" i="4"/>
  <c r="Z18" i="4"/>
  <c r="Y18" i="4"/>
  <c r="AA18" i="4" s="1"/>
  <c r="U18" i="4"/>
  <c r="T18" i="4"/>
  <c r="S18" i="4"/>
  <c r="N18" i="4"/>
  <c r="M18" i="4"/>
  <c r="O18" i="4" s="1"/>
  <c r="H18" i="4"/>
  <c r="G18" i="4"/>
  <c r="I18" i="4" s="1"/>
  <c r="AL17" i="4"/>
  <c r="AK17" i="4"/>
  <c r="AM17" i="4" s="1"/>
  <c r="AF17" i="4"/>
  <c r="AE17" i="4"/>
  <c r="Z17" i="4"/>
  <c r="T17" i="4"/>
  <c r="S17" i="4"/>
  <c r="U17" i="4"/>
  <c r="N17" i="4"/>
  <c r="M17" i="4"/>
  <c r="O17" i="4"/>
  <c r="H17" i="4"/>
  <c r="G17" i="4"/>
  <c r="I17" i="4" s="1"/>
  <c r="AL16" i="4"/>
  <c r="AK16" i="4"/>
  <c r="AM16" i="4" s="1"/>
  <c r="AG16" i="4"/>
  <c r="AF16" i="4"/>
  <c r="AE16" i="4"/>
  <c r="Z16" i="4"/>
  <c r="Y16" i="4"/>
  <c r="AA16" i="4" s="1"/>
  <c r="T16" i="4"/>
  <c r="S16" i="4"/>
  <c r="U16" i="4" s="1"/>
  <c r="N16" i="4"/>
  <c r="M16" i="4"/>
  <c r="H16" i="4"/>
  <c r="AL15" i="4"/>
  <c r="AF15" i="4"/>
  <c r="AE15" i="4"/>
  <c r="AG15" i="4"/>
  <c r="Z15" i="4"/>
  <c r="Y15" i="4"/>
  <c r="AA15" i="4"/>
  <c r="T15" i="4"/>
  <c r="S15" i="4"/>
  <c r="U15" i="4" s="1"/>
  <c r="N15" i="4"/>
  <c r="M15" i="4"/>
  <c r="O15" i="4" s="1"/>
  <c r="H15" i="4"/>
  <c r="G15" i="4"/>
  <c r="I15" i="4" s="1"/>
  <c r="AL14" i="4"/>
  <c r="AK14" i="4"/>
  <c r="AM14" i="4" s="1"/>
  <c r="AF14" i="4"/>
  <c r="AE14" i="4"/>
  <c r="AG14" i="4" s="1"/>
  <c r="Z14" i="4"/>
  <c r="Y14" i="4"/>
  <c r="AA14" i="4"/>
  <c r="T14" i="4"/>
  <c r="N14" i="4"/>
  <c r="M14" i="4"/>
  <c r="O14" i="4"/>
  <c r="H14" i="4"/>
  <c r="G14" i="4"/>
  <c r="I14" i="4"/>
  <c r="AL13" i="4"/>
  <c r="AK13" i="4"/>
  <c r="AM13" i="4" s="1"/>
  <c r="AF13" i="4"/>
  <c r="AE13" i="4"/>
  <c r="AG13" i="4" s="1"/>
  <c r="Z13" i="4"/>
  <c r="Y13" i="4"/>
  <c r="T13" i="4"/>
  <c r="N13" i="4"/>
  <c r="M13" i="4"/>
  <c r="O13" i="4"/>
  <c r="H13" i="4"/>
  <c r="G13" i="4"/>
  <c r="I13" i="4"/>
  <c r="AL12" i="4"/>
  <c r="AK12" i="4"/>
  <c r="AM12" i="4" s="1"/>
  <c r="AF12" i="4"/>
  <c r="AE12" i="4"/>
  <c r="AG12" i="4" s="1"/>
  <c r="Z12" i="4"/>
  <c r="Y12" i="4"/>
  <c r="AA12" i="4" s="1"/>
  <c r="T12" i="4"/>
  <c r="S12" i="4"/>
  <c r="U12" i="4" s="1"/>
  <c r="N12" i="4"/>
  <c r="M12" i="4"/>
  <c r="O12" i="4" s="1"/>
  <c r="H12" i="4"/>
  <c r="G12" i="4"/>
  <c r="I12" i="4" s="1"/>
  <c r="AL11" i="4"/>
  <c r="AK11" i="4"/>
  <c r="AM11" i="4" s="1"/>
  <c r="AF11" i="4"/>
  <c r="Z11" i="4"/>
  <c r="Y11" i="4"/>
  <c r="AA11" i="4" s="1"/>
  <c r="T11" i="4"/>
  <c r="S11" i="4"/>
  <c r="U11" i="4" s="1"/>
  <c r="N11" i="4"/>
  <c r="M11" i="4"/>
  <c r="O11" i="4" s="1"/>
  <c r="H11" i="4"/>
  <c r="G11" i="4"/>
  <c r="I11" i="4" s="1"/>
  <c r="AL10" i="4"/>
  <c r="AK10" i="4"/>
  <c r="AM10" i="4" s="1"/>
  <c r="AF10" i="4"/>
  <c r="AE10" i="4"/>
  <c r="AG10" i="4" s="1"/>
  <c r="Z10" i="4"/>
  <c r="Y10" i="4"/>
  <c r="AA10" i="4" s="1"/>
  <c r="T10" i="4"/>
  <c r="S10" i="4"/>
  <c r="N10" i="4"/>
  <c r="M10" i="4"/>
  <c r="O10" i="4"/>
  <c r="H10" i="4"/>
  <c r="G10" i="4"/>
  <c r="I10" i="4" s="1"/>
  <c r="AK9" i="4"/>
  <c r="AM9" i="4" s="1"/>
  <c r="AE9" i="4"/>
  <c r="AG9" i="4"/>
  <c r="Y9" i="4"/>
  <c r="AA9" i="4" s="1"/>
  <c r="S9" i="4"/>
  <c r="M9" i="4"/>
  <c r="O9" i="4" s="1"/>
  <c r="G9" i="4"/>
  <c r="I9" i="4" s="1"/>
  <c r="I35" i="3"/>
  <c r="J35" i="3"/>
  <c r="F35" i="3"/>
  <c r="G35" i="3" s="1"/>
  <c r="I34" i="3"/>
  <c r="J34" i="3"/>
  <c r="F34" i="3"/>
  <c r="G34" i="3" s="1"/>
  <c r="I33" i="3"/>
  <c r="J33" i="3"/>
  <c r="F33" i="3"/>
  <c r="G33" i="3" s="1"/>
  <c r="I32" i="3"/>
  <c r="J32" i="3"/>
  <c r="F32" i="3"/>
  <c r="G32" i="3" s="1"/>
  <c r="J31" i="3"/>
  <c r="G31" i="3"/>
  <c r="G36" i="3" s="1"/>
  <c r="E36" i="3"/>
  <c r="I28" i="3"/>
  <c r="J28" i="3"/>
  <c r="G28" i="3"/>
  <c r="K28" i="3" s="1"/>
  <c r="L28" i="3" s="1"/>
  <c r="F28" i="3"/>
  <c r="I27" i="3"/>
  <c r="J27" i="3"/>
  <c r="F27" i="3"/>
  <c r="G27" i="3"/>
  <c r="I26" i="3"/>
  <c r="J26" i="3"/>
  <c r="F26" i="3"/>
  <c r="G26" i="3"/>
  <c r="K26" i="3" s="1"/>
  <c r="L26" i="3" s="1"/>
  <c r="I25" i="3"/>
  <c r="J25" i="3"/>
  <c r="F25" i="3"/>
  <c r="G25" i="3"/>
  <c r="I24" i="3"/>
  <c r="J24" i="3"/>
  <c r="F24" i="3"/>
  <c r="G24" i="3"/>
  <c r="K24" i="3" s="1"/>
  <c r="L24" i="3" s="1"/>
  <c r="I23" i="3"/>
  <c r="J23" i="3"/>
  <c r="F23" i="3"/>
  <c r="G23" i="3"/>
  <c r="I22" i="3"/>
  <c r="J22" i="3"/>
  <c r="F22" i="3"/>
  <c r="G22" i="3"/>
  <c r="K22" i="3" s="1"/>
  <c r="L22" i="3" s="1"/>
  <c r="I21" i="3"/>
  <c r="J21" i="3"/>
  <c r="F21" i="3"/>
  <c r="G21" i="3"/>
  <c r="I20" i="3"/>
  <c r="J20" i="3"/>
  <c r="F20" i="3"/>
  <c r="G20" i="3"/>
  <c r="K20" i="3" s="1"/>
  <c r="L20" i="3" s="1"/>
  <c r="I19" i="3"/>
  <c r="J19" i="3"/>
  <c r="F19" i="3"/>
  <c r="G19" i="3"/>
  <c r="J18" i="3"/>
  <c r="G18" i="3"/>
  <c r="E29" i="3"/>
  <c r="J16" i="3"/>
  <c r="H16" i="3"/>
  <c r="F15" i="3"/>
  <c r="G15" i="3" s="1"/>
  <c r="K15" i="3" s="1"/>
  <c r="L15" i="3" s="1"/>
  <c r="F14" i="3"/>
  <c r="G14" i="3" s="1"/>
  <c r="K14" i="3" s="1"/>
  <c r="L14" i="3" s="1"/>
  <c r="K13" i="3"/>
  <c r="L13" i="3" s="1"/>
  <c r="G13" i="3"/>
  <c r="F13" i="3"/>
  <c r="F12" i="3"/>
  <c r="G12" i="3"/>
  <c r="K12" i="3" s="1"/>
  <c r="L12" i="3" s="1"/>
  <c r="F11" i="3"/>
  <c r="G11" i="3" s="1"/>
  <c r="K11" i="3" s="1"/>
  <c r="L11" i="3" s="1"/>
  <c r="G10" i="3"/>
  <c r="K10" i="3" s="1"/>
  <c r="L10" i="3" s="1"/>
  <c r="E16" i="3"/>
  <c r="H15" i="2"/>
  <c r="E15" i="2"/>
  <c r="G7" i="2"/>
  <c r="I15" i="2" s="1"/>
  <c r="C7" i="2"/>
  <c r="F15" i="2" s="1"/>
  <c r="H15" i="1"/>
  <c r="G7" i="1"/>
  <c r="I15" i="1" s="1"/>
  <c r="C7" i="1"/>
  <c r="I26" i="5" l="1"/>
  <c r="AG11" i="5"/>
  <c r="AA9" i="5"/>
  <c r="U12" i="5"/>
  <c r="U24" i="5"/>
  <c r="O9" i="5"/>
  <c r="AM9" i="5"/>
  <c r="I14" i="5"/>
  <c r="AG16" i="5"/>
  <c r="O17" i="5"/>
  <c r="S19" i="5"/>
  <c r="U19" i="5" s="1"/>
  <c r="O22" i="5"/>
  <c r="O24" i="5"/>
  <c r="O26" i="5"/>
  <c r="O28" i="5"/>
  <c r="U33" i="5"/>
  <c r="I34" i="5"/>
  <c r="AK46" i="5"/>
  <c r="AM46" i="5" s="1"/>
  <c r="O46" i="5"/>
  <c r="U50" i="5"/>
  <c r="Y17" i="5"/>
  <c r="AA17" i="5" s="1"/>
  <c r="AO17" i="5" s="1"/>
  <c r="AP17" i="5" s="1"/>
  <c r="AG18" i="5"/>
  <c r="O19" i="5"/>
  <c r="Y22" i="5"/>
  <c r="AA22" i="5" s="1"/>
  <c r="Y24" i="5"/>
  <c r="AA24" i="5" s="1"/>
  <c r="Y26" i="5"/>
  <c r="AA26" i="5" s="1"/>
  <c r="Y28" i="5"/>
  <c r="AA28" i="5" s="1"/>
  <c r="AM28" i="5"/>
  <c r="U31" i="5"/>
  <c r="Y10" i="5"/>
  <c r="AA10" i="5" s="1"/>
  <c r="AO10" i="5" s="1"/>
  <c r="AP10" i="5" s="1"/>
  <c r="O13" i="5"/>
  <c r="AO13" i="5" s="1"/>
  <c r="AP13" i="5" s="1"/>
  <c r="M14" i="5"/>
  <c r="O14" i="5" s="1"/>
  <c r="AG15" i="5"/>
  <c r="O16" i="5"/>
  <c r="S18" i="5"/>
  <c r="U18" i="5" s="1"/>
  <c r="AE21" i="5"/>
  <c r="AG21" i="5" s="1"/>
  <c r="AE23" i="5"/>
  <c r="AG23" i="5" s="1"/>
  <c r="AM24" i="5"/>
  <c r="AE25" i="5"/>
  <c r="AG25" i="5" s="1"/>
  <c r="AM26" i="5"/>
  <c r="AE27" i="5"/>
  <c r="AG27" i="5" s="1"/>
  <c r="O29" i="5"/>
  <c r="AE30" i="5"/>
  <c r="AG30" i="5" s="1"/>
  <c r="AM31" i="5"/>
  <c r="AM32" i="5"/>
  <c r="AA33" i="5"/>
  <c r="AE34" i="5"/>
  <c r="AG34" i="5" s="1"/>
  <c r="AK38" i="5"/>
  <c r="AM38" i="5" s="1"/>
  <c r="O41" i="5"/>
  <c r="AK54" i="5"/>
  <c r="AM54" i="5" s="1"/>
  <c r="AG20" i="5"/>
  <c r="O21" i="5"/>
  <c r="O23" i="5"/>
  <c r="O25" i="5"/>
  <c r="AK43" i="5"/>
  <c r="AM43" i="5" s="1"/>
  <c r="AG17" i="5"/>
  <c r="Y29" i="5"/>
  <c r="AA29" i="5" s="1"/>
  <c r="O30" i="5"/>
  <c r="Y31" i="5"/>
  <c r="AA31" i="5" s="1"/>
  <c r="S34" i="5"/>
  <c r="U34" i="5" s="1"/>
  <c r="I42" i="5"/>
  <c r="U42" i="5"/>
  <c r="O57" i="5"/>
  <c r="AO68" i="5"/>
  <c r="AP68" i="5" s="1"/>
  <c r="O12" i="5"/>
  <c r="O18" i="5"/>
  <c r="AG14" i="5"/>
  <c r="O15" i="5"/>
  <c r="AO15" i="5" s="1"/>
  <c r="AP15" i="5" s="1"/>
  <c r="Y21" i="5"/>
  <c r="AA21" i="5" s="1"/>
  <c r="Y23" i="5"/>
  <c r="AA23" i="5" s="1"/>
  <c r="Y25" i="5"/>
  <c r="AA25" i="5" s="1"/>
  <c r="AE28" i="5"/>
  <c r="AG28" i="5" s="1"/>
  <c r="O31" i="5"/>
  <c r="AK37" i="5"/>
  <c r="AM37" i="5" s="1"/>
  <c r="O11" i="5"/>
  <c r="Y12" i="5"/>
  <c r="AA12" i="5" s="1"/>
  <c r="Y18" i="5"/>
  <c r="AA18" i="5" s="1"/>
  <c r="AG19" i="5"/>
  <c r="O20" i="5"/>
  <c r="AE22" i="5"/>
  <c r="AG22" i="5" s="1"/>
  <c r="AE24" i="5"/>
  <c r="AG24" i="5" s="1"/>
  <c r="AM25" i="5"/>
  <c r="AE26" i="5"/>
  <c r="AG26" i="5" s="1"/>
  <c r="AM27" i="5"/>
  <c r="AG29" i="5"/>
  <c r="Y30" i="5"/>
  <c r="AA30" i="5" s="1"/>
  <c r="AK35" i="5"/>
  <c r="AM35" i="5" s="1"/>
  <c r="O49" i="5"/>
  <c r="AO49" i="5" s="1"/>
  <c r="AP49" i="5" s="1"/>
  <c r="I50" i="5"/>
  <c r="I58" i="5"/>
  <c r="AO58" i="5" s="1"/>
  <c r="AP58" i="5" s="1"/>
  <c r="I66" i="5"/>
  <c r="O69" i="5"/>
  <c r="AO69" i="5" s="1"/>
  <c r="AP69" i="5" s="1"/>
  <c r="M36" i="5"/>
  <c r="O36" i="5" s="1"/>
  <c r="G37" i="5"/>
  <c r="I37" i="5" s="1"/>
  <c r="M44" i="5"/>
  <c r="O44" i="5" s="1"/>
  <c r="G45" i="5"/>
  <c r="I45" i="5" s="1"/>
  <c r="AO45" i="5" s="1"/>
  <c r="AP45" i="5" s="1"/>
  <c r="AK51" i="5"/>
  <c r="AM51" i="5" s="1"/>
  <c r="M52" i="5"/>
  <c r="O52" i="5" s="1"/>
  <c r="G53" i="5"/>
  <c r="I53" i="5" s="1"/>
  <c r="AO53" i="5" s="1"/>
  <c r="AP53" i="5" s="1"/>
  <c r="I64" i="5"/>
  <c r="O67" i="5"/>
  <c r="I71" i="5"/>
  <c r="AG33" i="5"/>
  <c r="G40" i="5"/>
  <c r="I40" i="5" s="1"/>
  <c r="AO40" i="5" s="1"/>
  <c r="AP40" i="5" s="1"/>
  <c r="G48" i="5"/>
  <c r="I48" i="5" s="1"/>
  <c r="AO48" i="5" s="1"/>
  <c r="AP48" i="5" s="1"/>
  <c r="G56" i="5"/>
  <c r="I56" i="5" s="1"/>
  <c r="AO56" i="5" s="1"/>
  <c r="AP56" i="5" s="1"/>
  <c r="I63" i="5"/>
  <c r="AO63" i="5" s="1"/>
  <c r="AP63" i="5" s="1"/>
  <c r="O66" i="5"/>
  <c r="AO66" i="5" s="1"/>
  <c r="AP66" i="5" s="1"/>
  <c r="AG32" i="5"/>
  <c r="G35" i="5"/>
  <c r="I35" i="5" s="1"/>
  <c r="G43" i="5"/>
  <c r="I43" i="5" s="1"/>
  <c r="G51" i="5"/>
  <c r="I51" i="5" s="1"/>
  <c r="M58" i="5"/>
  <c r="O58" i="5" s="1"/>
  <c r="G59" i="5"/>
  <c r="I59" i="5" s="1"/>
  <c r="I60" i="5"/>
  <c r="I61" i="5"/>
  <c r="AO61" i="5" s="1"/>
  <c r="AP61" i="5" s="1"/>
  <c r="I62" i="5"/>
  <c r="O65" i="5"/>
  <c r="AO65" i="5" s="1"/>
  <c r="AP65" i="5" s="1"/>
  <c r="I70" i="5"/>
  <c r="U74" i="5"/>
  <c r="AG31" i="5"/>
  <c r="AM34" i="5"/>
  <c r="G38" i="5"/>
  <c r="I38" i="5" s="1"/>
  <c r="I41" i="5"/>
  <c r="G46" i="5"/>
  <c r="I46" i="5" s="1"/>
  <c r="I49" i="5"/>
  <c r="G54" i="5"/>
  <c r="I54" i="5" s="1"/>
  <c r="I57" i="5"/>
  <c r="O64" i="5"/>
  <c r="O71" i="5"/>
  <c r="O73" i="5"/>
  <c r="AM74" i="5"/>
  <c r="I68" i="5"/>
  <c r="Y34" i="5"/>
  <c r="AA34" i="5" s="1"/>
  <c r="M35" i="5"/>
  <c r="O35" i="5" s="1"/>
  <c r="G36" i="5"/>
  <c r="I36" i="5" s="1"/>
  <c r="I39" i="5"/>
  <c r="AO39" i="5" s="1"/>
  <c r="AP39" i="5" s="1"/>
  <c r="M43" i="5"/>
  <c r="O43" i="5" s="1"/>
  <c r="G44" i="5"/>
  <c r="I44" i="5" s="1"/>
  <c r="I47" i="5"/>
  <c r="AO47" i="5" s="1"/>
  <c r="AP47" i="5" s="1"/>
  <c r="M51" i="5"/>
  <c r="O51" i="5" s="1"/>
  <c r="G52" i="5"/>
  <c r="I52" i="5" s="1"/>
  <c r="I55" i="5"/>
  <c r="AO55" i="5" s="1"/>
  <c r="AP55" i="5" s="1"/>
  <c r="M59" i="5"/>
  <c r="O59" i="5" s="1"/>
  <c r="O60" i="5"/>
  <c r="O61" i="5"/>
  <c r="O62" i="5"/>
  <c r="I67" i="5"/>
  <c r="O70" i="5"/>
  <c r="AA74" i="5"/>
  <c r="G72" i="5"/>
  <c r="I72" i="5" s="1"/>
  <c r="AO72" i="5" s="1"/>
  <c r="AP72" i="5" s="1"/>
  <c r="G73" i="5"/>
  <c r="I73" i="5" s="1"/>
  <c r="AO27" i="4"/>
  <c r="AP27" i="4" s="1"/>
  <c r="O16" i="4"/>
  <c r="AO16" i="4" s="1"/>
  <c r="AP16" i="4" s="1"/>
  <c r="AG17" i="4"/>
  <c r="O24" i="4"/>
  <c r="AG25" i="4"/>
  <c r="O38" i="4"/>
  <c r="U10" i="4"/>
  <c r="AO10" i="4" s="1"/>
  <c r="AP10" i="4" s="1"/>
  <c r="AO18" i="4"/>
  <c r="AP18" i="4" s="1"/>
  <c r="AO26" i="4"/>
  <c r="AP26" i="4" s="1"/>
  <c r="AM29" i="4"/>
  <c r="U33" i="4"/>
  <c r="AM37" i="4"/>
  <c r="AO37" i="4" s="1"/>
  <c r="AP37" i="4" s="1"/>
  <c r="U9" i="4"/>
  <c r="AO9" i="4" s="1"/>
  <c r="AP9" i="4" s="1"/>
  <c r="AO12" i="4"/>
  <c r="AP12" i="4" s="1"/>
  <c r="AA13" i="4"/>
  <c r="I33" i="4"/>
  <c r="AO21" i="4"/>
  <c r="AP21" i="4" s="1"/>
  <c r="AA22" i="4"/>
  <c r="AA31" i="4"/>
  <c r="AA33" i="4"/>
  <c r="AA36" i="4"/>
  <c r="AM38" i="4"/>
  <c r="AO35" i="4"/>
  <c r="AP35" i="4" s="1"/>
  <c r="I38" i="4"/>
  <c r="AO30" i="4"/>
  <c r="AP30" i="4" s="1"/>
  <c r="AE34" i="4"/>
  <c r="AG34" i="4" s="1"/>
  <c r="S36" i="4"/>
  <c r="U36" i="4" s="1"/>
  <c r="AE11" i="4"/>
  <c r="AG11" i="4" s="1"/>
  <c r="AO11" i="4" s="1"/>
  <c r="AP11" i="4" s="1"/>
  <c r="S13" i="4"/>
  <c r="U13" i="4" s="1"/>
  <c r="S14" i="4"/>
  <c r="U14" i="4" s="1"/>
  <c r="AO14" i="4" s="1"/>
  <c r="AP14" i="4" s="1"/>
  <c r="AK15" i="4"/>
  <c r="AM15" i="4" s="1"/>
  <c r="AO15" i="4" s="1"/>
  <c r="AP15" i="4" s="1"/>
  <c r="G16" i="4"/>
  <c r="I16" i="4" s="1"/>
  <c r="Y17" i="4"/>
  <c r="AA17" i="4" s="1"/>
  <c r="AO17" i="4" s="1"/>
  <c r="AP17" i="4" s="1"/>
  <c r="M19" i="4"/>
  <c r="O19" i="4" s="1"/>
  <c r="AO19" i="4" s="1"/>
  <c r="AP19" i="4" s="1"/>
  <c r="AE20" i="4"/>
  <c r="AG20" i="4" s="1"/>
  <c r="AO20" i="4" s="1"/>
  <c r="AP20" i="4" s="1"/>
  <c r="S22" i="4"/>
  <c r="U22" i="4" s="1"/>
  <c r="AK23" i="4"/>
  <c r="AM23" i="4" s="1"/>
  <c r="AO23" i="4" s="1"/>
  <c r="AP23" i="4" s="1"/>
  <c r="G24" i="4"/>
  <c r="I24" i="4" s="1"/>
  <c r="Y25" i="4"/>
  <c r="AA25" i="4" s="1"/>
  <c r="AO25" i="4" s="1"/>
  <c r="AP25" i="4" s="1"/>
  <c r="M28" i="4"/>
  <c r="O28" i="4" s="1"/>
  <c r="AO28" i="4" s="1"/>
  <c r="AP28" i="4" s="1"/>
  <c r="AE29" i="4"/>
  <c r="AG29" i="4" s="1"/>
  <c r="S31" i="4"/>
  <c r="U31" i="4" s="1"/>
  <c r="AO31" i="4" s="1"/>
  <c r="AP31" i="4" s="1"/>
  <c r="AK32" i="4"/>
  <c r="AM32" i="4" s="1"/>
  <c r="AO32" i="4" s="1"/>
  <c r="AP32" i="4" s="1"/>
  <c r="G33" i="4"/>
  <c r="Y34" i="4"/>
  <c r="AA34" i="4" s="1"/>
  <c r="M36" i="4"/>
  <c r="O36" i="4" s="1"/>
  <c r="K32" i="3"/>
  <c r="L32" i="3" s="1"/>
  <c r="K34" i="3"/>
  <c r="L34" i="3" s="1"/>
  <c r="G29" i="3"/>
  <c r="J29" i="3"/>
  <c r="K19" i="3"/>
  <c r="L19" i="3" s="1"/>
  <c r="K21" i="3"/>
  <c r="L21" i="3" s="1"/>
  <c r="K23" i="3"/>
  <c r="L23" i="3" s="1"/>
  <c r="K25" i="3"/>
  <c r="L25" i="3" s="1"/>
  <c r="K27" i="3"/>
  <c r="L27" i="3" s="1"/>
  <c r="K33" i="3"/>
  <c r="L33" i="3" s="1"/>
  <c r="K35" i="3"/>
  <c r="L35" i="3" s="1"/>
  <c r="J36" i="3"/>
  <c r="K36" i="3" s="1"/>
  <c r="L36" i="3" s="1"/>
  <c r="H29" i="3"/>
  <c r="K31" i="3"/>
  <c r="L31" i="3" s="1"/>
  <c r="G16" i="3"/>
  <c r="K16" i="3" s="1"/>
  <c r="L16" i="3" s="1"/>
  <c r="K18" i="3"/>
  <c r="L18" i="3" s="1"/>
  <c r="H36" i="3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I66" i="2"/>
  <c r="I65" i="2"/>
  <c r="J65" i="2" s="1"/>
  <c r="K65" i="2" s="1"/>
  <c r="L65" i="2" s="1"/>
  <c r="I64" i="2"/>
  <c r="I63" i="2"/>
  <c r="J63" i="2" s="1"/>
  <c r="K63" i="2" s="1"/>
  <c r="L63" i="2" s="1"/>
  <c r="I62" i="2"/>
  <c r="I61" i="2"/>
  <c r="J61" i="2" s="1"/>
  <c r="I60" i="2"/>
  <c r="J60" i="2" s="1"/>
  <c r="I59" i="2"/>
  <c r="I58" i="2"/>
  <c r="I57" i="2"/>
  <c r="J57" i="2" s="1"/>
  <c r="K57" i="2" s="1"/>
  <c r="L57" i="2" s="1"/>
  <c r="I56" i="2"/>
  <c r="I55" i="2"/>
  <c r="J55" i="2" s="1"/>
  <c r="K55" i="2" s="1"/>
  <c r="L55" i="2" s="1"/>
  <c r="I54" i="2"/>
  <c r="I53" i="2"/>
  <c r="I52" i="2"/>
  <c r="J52" i="2" s="1"/>
  <c r="I51" i="2"/>
  <c r="I50" i="2"/>
  <c r="I49" i="2"/>
  <c r="J49" i="2" s="1"/>
  <c r="K49" i="2" s="1"/>
  <c r="L49" i="2" s="1"/>
  <c r="I48" i="2"/>
  <c r="I47" i="2"/>
  <c r="J47" i="2" s="1"/>
  <c r="K47" i="2" s="1"/>
  <c r="L47" i="2" s="1"/>
  <c r="I46" i="2"/>
  <c r="I45" i="2"/>
  <c r="J45" i="2" s="1"/>
  <c r="I44" i="2"/>
  <c r="J44" i="2" s="1"/>
  <c r="I43" i="2"/>
  <c r="I42" i="2"/>
  <c r="I41" i="2"/>
  <c r="J41" i="2" s="1"/>
  <c r="K41" i="2" s="1"/>
  <c r="L41" i="2" s="1"/>
  <c r="I40" i="2"/>
  <c r="I39" i="2"/>
  <c r="J39" i="2" s="1"/>
  <c r="K39" i="2" s="1"/>
  <c r="L39" i="2" s="1"/>
  <c r="I38" i="2"/>
  <c r="I37" i="2"/>
  <c r="I36" i="2"/>
  <c r="J36" i="2" s="1"/>
  <c r="I35" i="2"/>
  <c r="I34" i="2"/>
  <c r="I33" i="2"/>
  <c r="J33" i="2" s="1"/>
  <c r="K33" i="2" s="1"/>
  <c r="L33" i="2" s="1"/>
  <c r="I32" i="2"/>
  <c r="I31" i="2"/>
  <c r="J31" i="2" s="1"/>
  <c r="K31" i="2" s="1"/>
  <c r="L31" i="2" s="1"/>
  <c r="I30" i="2"/>
  <c r="I29" i="2"/>
  <c r="J29" i="2" s="1"/>
  <c r="I28" i="2"/>
  <c r="J28" i="2" s="1"/>
  <c r="I27" i="2"/>
  <c r="I26" i="2"/>
  <c r="I25" i="2"/>
  <c r="J25" i="2" s="1"/>
  <c r="K25" i="2" s="1"/>
  <c r="L25" i="2" s="1"/>
  <c r="I24" i="2"/>
  <c r="I23" i="2"/>
  <c r="J23" i="2" s="1"/>
  <c r="K23" i="2" s="1"/>
  <c r="L23" i="2" s="1"/>
  <c r="I22" i="2"/>
  <c r="I21" i="2"/>
  <c r="J21" i="2" s="1"/>
  <c r="I20" i="2"/>
  <c r="J20" i="2" s="1"/>
  <c r="I19" i="2"/>
  <c r="J19" i="2" s="1"/>
  <c r="K19" i="2" s="1"/>
  <c r="L19" i="2" s="1"/>
  <c r="I18" i="2"/>
  <c r="I17" i="2"/>
  <c r="J17" i="2" s="1"/>
  <c r="K17" i="2" s="1"/>
  <c r="L17" i="2" s="1"/>
  <c r="I16" i="2"/>
  <c r="J35" i="2"/>
  <c r="K35" i="2" s="1"/>
  <c r="L35" i="2" s="1"/>
  <c r="J24" i="2"/>
  <c r="J32" i="2"/>
  <c r="K32" i="2" s="1"/>
  <c r="L32" i="2" s="1"/>
  <c r="J40" i="2"/>
  <c r="K40" i="2" s="1"/>
  <c r="L40" i="2" s="1"/>
  <c r="J48" i="2"/>
  <c r="J56" i="2"/>
  <c r="J64" i="2"/>
  <c r="K64" i="2" s="1"/>
  <c r="L64" i="2" s="1"/>
  <c r="J27" i="2"/>
  <c r="K27" i="2" s="1"/>
  <c r="L27" i="2" s="1"/>
  <c r="J59" i="2"/>
  <c r="K59" i="2" s="1"/>
  <c r="L59" i="2" s="1"/>
  <c r="J51" i="2"/>
  <c r="K51" i="2" s="1"/>
  <c r="L51" i="2" s="1"/>
  <c r="J37" i="2"/>
  <c r="J53" i="2"/>
  <c r="J43" i="2"/>
  <c r="K43" i="2" s="1"/>
  <c r="L43" i="2" s="1"/>
  <c r="J18" i="2"/>
  <c r="J22" i="2"/>
  <c r="J26" i="2"/>
  <c r="K26" i="2" s="1"/>
  <c r="L26" i="2" s="1"/>
  <c r="J30" i="2"/>
  <c r="J34" i="2"/>
  <c r="K34" i="2" s="1"/>
  <c r="L34" i="2" s="1"/>
  <c r="J38" i="2"/>
  <c r="J42" i="2"/>
  <c r="K42" i="2" s="1"/>
  <c r="L42" i="2" s="1"/>
  <c r="J46" i="2"/>
  <c r="J50" i="2"/>
  <c r="J54" i="2"/>
  <c r="J58" i="2"/>
  <c r="K58" i="2" s="1"/>
  <c r="L58" i="2" s="1"/>
  <c r="J62" i="2"/>
  <c r="J66" i="2"/>
  <c r="K66" i="2" s="1"/>
  <c r="L66" i="2" s="1"/>
  <c r="J16" i="2"/>
  <c r="J20" i="1"/>
  <c r="J33" i="1"/>
  <c r="I39" i="1"/>
  <c r="J39" i="1" s="1"/>
  <c r="I38" i="1"/>
  <c r="J38" i="1" s="1"/>
  <c r="I37" i="1"/>
  <c r="J37" i="1" s="1"/>
  <c r="I36" i="1"/>
  <c r="J36" i="1" s="1"/>
  <c r="I35" i="1"/>
  <c r="I34" i="1"/>
  <c r="J34" i="1" s="1"/>
  <c r="I33" i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I19" i="1"/>
  <c r="I18" i="1"/>
  <c r="J18" i="1" s="1"/>
  <c r="I17" i="1"/>
  <c r="J17" i="1" s="1"/>
  <c r="I16" i="1"/>
  <c r="J19" i="1"/>
  <c r="J35" i="1"/>
  <c r="E15" i="1"/>
  <c r="F15" i="1" s="1"/>
  <c r="J16" i="1"/>
  <c r="AO11" i="5" l="1"/>
  <c r="AP11" i="5" s="1"/>
  <c r="AO21" i="5"/>
  <c r="AP21" i="5" s="1"/>
  <c r="AO33" i="5"/>
  <c r="AP33" i="5" s="1"/>
  <c r="AO74" i="5"/>
  <c r="AP74" i="5" s="1"/>
  <c r="AO42" i="5"/>
  <c r="AP42" i="5" s="1"/>
  <c r="AO41" i="5"/>
  <c r="AP41" i="5" s="1"/>
  <c r="AO19" i="5"/>
  <c r="AP19" i="5" s="1"/>
  <c r="AO71" i="5"/>
  <c r="AP71" i="5" s="1"/>
  <c r="AO62" i="5"/>
  <c r="AP62" i="5" s="1"/>
  <c r="AO20" i="5"/>
  <c r="AP20" i="5" s="1"/>
  <c r="AO16" i="5"/>
  <c r="AP16" i="5" s="1"/>
  <c r="AO22" i="5"/>
  <c r="AP22" i="5" s="1"/>
  <c r="AO12" i="5"/>
  <c r="AP12" i="5" s="1"/>
  <c r="AO23" i="5"/>
  <c r="AP23" i="5" s="1"/>
  <c r="AO73" i="5"/>
  <c r="AP73" i="5" s="1"/>
  <c r="AO9" i="5"/>
  <c r="AP9" i="5" s="1"/>
  <c r="AO14" i="5"/>
  <c r="AP14" i="5" s="1"/>
  <c r="AO50" i="5"/>
  <c r="AP50" i="5" s="1"/>
  <c r="AO64" i="5"/>
  <c r="AP64" i="5" s="1"/>
  <c r="AO57" i="5"/>
  <c r="AP57" i="5" s="1"/>
  <c r="AO60" i="5"/>
  <c r="AP60" i="5" s="1"/>
  <c r="AO59" i="5"/>
  <c r="AP59" i="5" s="1"/>
  <c r="AO51" i="5"/>
  <c r="AP51" i="5" s="1"/>
  <c r="AO70" i="5"/>
  <c r="AP70" i="5" s="1"/>
  <c r="AO67" i="5"/>
  <c r="AP67" i="5" s="1"/>
  <c r="AO54" i="5"/>
  <c r="AP54" i="5" s="1"/>
  <c r="AO38" i="5"/>
  <c r="AP38" i="5" s="1"/>
  <c r="AO13" i="4"/>
  <c r="AP13" i="4" s="1"/>
  <c r="AO24" i="4"/>
  <c r="AP24" i="4" s="1"/>
  <c r="AO36" i="4"/>
  <c r="AP36" i="4" s="1"/>
  <c r="AO33" i="4"/>
  <c r="AP33" i="4" s="1"/>
  <c r="K53" i="2"/>
  <c r="L53" i="2" s="1"/>
  <c r="K56" i="2"/>
  <c r="L56" i="2" s="1"/>
  <c r="K24" i="2"/>
  <c r="L24" i="2" s="1"/>
  <c r="K37" i="2"/>
  <c r="L37" i="2" s="1"/>
  <c r="K21" i="2"/>
  <c r="L21" i="2" s="1"/>
  <c r="K45" i="2"/>
  <c r="L45" i="2" s="1"/>
  <c r="K61" i="2"/>
  <c r="L61" i="2" s="1"/>
  <c r="K29" i="2"/>
  <c r="L29" i="2" s="1"/>
  <c r="K48" i="2"/>
  <c r="L48" i="2" s="1"/>
  <c r="AO52" i="5"/>
  <c r="AP52" i="5" s="1"/>
  <c r="AO36" i="5"/>
  <c r="AP36" i="5" s="1"/>
  <c r="AO46" i="5"/>
  <c r="AP46" i="5" s="1"/>
  <c r="AO30" i="5"/>
  <c r="AP30" i="5" s="1"/>
  <c r="AO18" i="5"/>
  <c r="AP18" i="5" s="1"/>
  <c r="AO37" i="5"/>
  <c r="AP37" i="5" s="1"/>
  <c r="AO27" i="5"/>
  <c r="AP27" i="5" s="1"/>
  <c r="AO32" i="5"/>
  <c r="AP32" i="5" s="1"/>
  <c r="AO29" i="5"/>
  <c r="AP29" i="5" s="1"/>
  <c r="AO24" i="5"/>
  <c r="AP24" i="5" s="1"/>
  <c r="AO44" i="5"/>
  <c r="AP44" i="5" s="1"/>
  <c r="AO31" i="5"/>
  <c r="AP31" i="5" s="1"/>
  <c r="AO34" i="5"/>
  <c r="AP34" i="5" s="1"/>
  <c r="AO25" i="5"/>
  <c r="AP25" i="5" s="1"/>
  <c r="AO28" i="5"/>
  <c r="AP28" i="5" s="1"/>
  <c r="AO35" i="5"/>
  <c r="AP35" i="5" s="1"/>
  <c r="AO43" i="5"/>
  <c r="AP43" i="5" s="1"/>
  <c r="AO26" i="5"/>
  <c r="AP26" i="5" s="1"/>
  <c r="AO34" i="4"/>
  <c r="AP34" i="4" s="1"/>
  <c r="AO22" i="4"/>
  <c r="AP22" i="4" s="1"/>
  <c r="AO29" i="4"/>
  <c r="AP29" i="4" s="1"/>
  <c r="AO38" i="4"/>
  <c r="AP38" i="4" s="1"/>
  <c r="K29" i="3"/>
  <c r="L29" i="3" s="1"/>
  <c r="K62" i="2"/>
  <c r="L62" i="2" s="1"/>
  <c r="K30" i="2"/>
  <c r="L30" i="2" s="1"/>
  <c r="K60" i="2"/>
  <c r="L60" i="2" s="1"/>
  <c r="K28" i="2"/>
  <c r="L28" i="2" s="1"/>
  <c r="K54" i="2"/>
  <c r="L54" i="2" s="1"/>
  <c r="K22" i="2"/>
  <c r="L22" i="2" s="1"/>
  <c r="K52" i="2"/>
  <c r="L52" i="2" s="1"/>
  <c r="K20" i="2"/>
  <c r="L20" i="2" s="1"/>
  <c r="K50" i="2"/>
  <c r="L50" i="2" s="1"/>
  <c r="K18" i="2"/>
  <c r="L18" i="2" s="1"/>
  <c r="G15" i="2"/>
  <c r="K46" i="2"/>
  <c r="L46" i="2" s="1"/>
  <c r="K44" i="2"/>
  <c r="L44" i="2" s="1"/>
  <c r="K16" i="2"/>
  <c r="J15" i="2"/>
  <c r="K38" i="2"/>
  <c r="L38" i="2" s="1"/>
  <c r="K36" i="2"/>
  <c r="L36" i="2" s="1"/>
  <c r="K25" i="1"/>
  <c r="L25" i="1" s="1"/>
  <c r="F39" i="1"/>
  <c r="G39" i="1" s="1"/>
  <c r="F38" i="1"/>
  <c r="G38" i="1" s="1"/>
  <c r="F37" i="1"/>
  <c r="G37" i="1" s="1"/>
  <c r="K37" i="1" s="1"/>
  <c r="L37" i="1" s="1"/>
  <c r="F36" i="1"/>
  <c r="G36" i="1" s="1"/>
  <c r="K36" i="1" s="1"/>
  <c r="L36" i="1" s="1"/>
  <c r="F35" i="1"/>
  <c r="G35" i="1" s="1"/>
  <c r="K35" i="1" s="1"/>
  <c r="L35" i="1" s="1"/>
  <c r="F34" i="1"/>
  <c r="G34" i="1" s="1"/>
  <c r="F33" i="1"/>
  <c r="G33" i="1" s="1"/>
  <c r="K33" i="1" s="1"/>
  <c r="L33" i="1" s="1"/>
  <c r="F32" i="1"/>
  <c r="G32" i="1" s="1"/>
  <c r="K32" i="1" s="1"/>
  <c r="L32" i="1" s="1"/>
  <c r="F31" i="1"/>
  <c r="G31" i="1" s="1"/>
  <c r="F30" i="1"/>
  <c r="G30" i="1" s="1"/>
  <c r="F29" i="1"/>
  <c r="G29" i="1" s="1"/>
  <c r="K29" i="1" s="1"/>
  <c r="L29" i="1" s="1"/>
  <c r="F28" i="1"/>
  <c r="G28" i="1" s="1"/>
  <c r="K28" i="1" s="1"/>
  <c r="L28" i="1" s="1"/>
  <c r="F27" i="1"/>
  <c r="G27" i="1" s="1"/>
  <c r="K27" i="1" s="1"/>
  <c r="L27" i="1" s="1"/>
  <c r="F26" i="1"/>
  <c r="G26" i="1" s="1"/>
  <c r="K26" i="1" s="1"/>
  <c r="L26" i="1" s="1"/>
  <c r="F25" i="1"/>
  <c r="G25" i="1" s="1"/>
  <c r="F24" i="1"/>
  <c r="G24" i="1" s="1"/>
  <c r="K24" i="1" s="1"/>
  <c r="L24" i="1" s="1"/>
  <c r="F23" i="1"/>
  <c r="G23" i="1" s="1"/>
  <c r="K23" i="1" s="1"/>
  <c r="L23" i="1" s="1"/>
  <c r="F22" i="1"/>
  <c r="G22" i="1" s="1"/>
  <c r="F21" i="1"/>
  <c r="G21" i="1" s="1"/>
  <c r="K21" i="1" s="1"/>
  <c r="L21" i="1" s="1"/>
  <c r="F20" i="1"/>
  <c r="G20" i="1" s="1"/>
  <c r="K20" i="1" s="1"/>
  <c r="L20" i="1" s="1"/>
  <c r="F19" i="1"/>
  <c r="G19" i="1" s="1"/>
  <c r="K19" i="1" s="1"/>
  <c r="L19" i="1" s="1"/>
  <c r="F18" i="1"/>
  <c r="G18" i="1" s="1"/>
  <c r="K18" i="1" s="1"/>
  <c r="L18" i="1" s="1"/>
  <c r="F17" i="1"/>
  <c r="G17" i="1" s="1"/>
  <c r="K17" i="1" s="1"/>
  <c r="L17" i="1" s="1"/>
  <c r="F16" i="1"/>
  <c r="G16" i="1" s="1"/>
  <c r="K16" i="1" s="1"/>
  <c r="K31" i="1"/>
  <c r="L31" i="1" s="1"/>
  <c r="K39" i="1"/>
  <c r="L39" i="1" s="1"/>
  <c r="K38" i="1"/>
  <c r="L38" i="1" s="1"/>
  <c r="J15" i="1"/>
  <c r="K34" i="1"/>
  <c r="L34" i="1" s="1"/>
  <c r="K30" i="1"/>
  <c r="L30" i="1" s="1"/>
  <c r="K22" i="1"/>
  <c r="L22" i="1" s="1"/>
  <c r="L16" i="2" l="1"/>
  <c r="K15" i="2"/>
  <c r="L15" i="2" s="1"/>
  <c r="L16" i="1"/>
  <c r="K15" i="1"/>
  <c r="L15" i="1" s="1"/>
  <c r="G15" i="1"/>
</calcChain>
</file>

<file path=xl/sharedStrings.xml><?xml version="1.0" encoding="utf-8"?>
<sst xmlns="http://schemas.openxmlformats.org/spreadsheetml/2006/main" count="534" uniqueCount="243">
  <si>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</si>
  <si>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</si>
  <si>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</si>
  <si>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</si>
  <si>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</si>
  <si>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</si>
  <si>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 April 1, 2022 - June 30, 2022</t>
  </si>
  <si>
    <t>Data Period:  October 1, 2021 - December 31, 2021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</si>
  <si>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</si>
  <si>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</si>
  <si>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</si>
  <si>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</si>
  <si>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</si>
  <si>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</si>
  <si>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</si>
  <si>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</si>
  <si>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</si>
  <si>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</si>
  <si>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</si>
  <si>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</si>
  <si>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</si>
  <si>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Mercyhealth Hosp-Rockton Ave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</si>
  <si>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</si>
  <si>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</si>
  <si>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</si>
  <si>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</si>
  <si>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</si>
  <si>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</si>
  <si>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</si>
  <si>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</si>
  <si>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</si>
  <si>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</si>
  <si>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</si>
  <si>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</si>
  <si>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</si>
  <si>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</si>
  <si>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</si>
  <si>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</si>
  <si>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</si>
  <si>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</si>
  <si>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</si>
  <si>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</si>
  <si>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</si>
  <si>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</si>
  <si>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Directed Payment Calculation:  Critical Access Hospitals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</si>
  <si>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</si>
  <si>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</si>
  <si>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</si>
  <si>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</si>
  <si>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</si>
  <si>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</si>
  <si>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</si>
  <si>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</si>
  <si>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</si>
  <si>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</si>
  <si>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</si>
  <si>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</si>
  <si>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</si>
  <si>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</si>
  <si>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</si>
  <si>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</si>
  <si>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</si>
  <si>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</si>
  <si>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</si>
  <si>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</si>
  <si>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</si>
  <si>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</si>
  <si>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</si>
  <si>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</si>
  <si>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</si>
  <si>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</si>
  <si>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</si>
  <si>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</si>
  <si>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 xml:space="preserve">OSF St. Claire - Perry Memorial 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</si>
  <si>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</si>
  <si>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</si>
  <si>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</si>
  <si>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</si>
  <si>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</si>
  <si>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</si>
  <si>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</si>
  <si>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</si>
  <si>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</si>
  <si>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</si>
  <si>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</si>
  <si>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</si>
  <si>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</si>
  <si>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</si>
  <si>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</si>
  <si>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</si>
  <si>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</si>
  <si>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</si>
  <si>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</si>
  <si>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</si>
  <si>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</si>
  <si>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</si>
  <si>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</si>
  <si>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</si>
  <si>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</si>
  <si>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</si>
  <si>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</si>
  <si>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</si>
  <si>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</si>
  <si>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</si>
  <si>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</si>
  <si>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</si>
  <si>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</si>
  <si>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</si>
  <si>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</si>
  <si>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</si>
  <si>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</si>
  <si>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</si>
  <si>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</si>
  <si>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</si>
  <si>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</si>
  <si>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</si>
  <si>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</si>
  <si>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</si>
  <si>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</si>
  <si>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</si>
  <si>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</si>
  <si>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</si>
  <si>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</si>
  <si>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</si>
  <si>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</si>
  <si>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</si>
  <si>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</si>
  <si>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</si>
  <si>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</si>
  <si>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</si>
  <si>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</si>
  <si>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>Freestanding Rehab Totals</t>
  </si>
  <si>
    <t>Directed Payment Calculation:  High Medicaid Hospitals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</si>
  <si>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</si>
  <si>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</si>
  <si>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</si>
  <si>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</si>
  <si>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</si>
  <si>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</si>
  <si>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</si>
  <si>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</si>
  <si>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</si>
  <si>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</si>
  <si>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</si>
  <si>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</si>
  <si>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</si>
  <si>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</si>
  <si>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Advocate Christ Medical Center</t>
  </si>
  <si>
    <t>Advocate Illinois Masonic MC</t>
  </si>
  <si>
    <t>High Medicaid</t>
  </si>
  <si>
    <t>Advocate Trinity Hospital</t>
  </si>
  <si>
    <t>Ann &amp; Robert H Lurie Child Hosp</t>
  </si>
  <si>
    <t>Carle Foundation Hospital</t>
  </si>
  <si>
    <t>Graham Hospital</t>
  </si>
  <si>
    <t>Harrisburg Medical Center</t>
  </si>
  <si>
    <t>Heartland Regional Medical Ctr</t>
  </si>
  <si>
    <t>HSHS St John's Hospital</t>
  </si>
  <si>
    <t>MacNeal Hospital</t>
  </si>
  <si>
    <t>Memorial Hosp of Carbondale</t>
  </si>
  <si>
    <t>Northwestern Memorial Hospital</t>
  </si>
  <si>
    <t>OSF Saint Francis Medical Ctr</t>
  </si>
  <si>
    <t>OSF Saint James-J W Albrecht MC</t>
  </si>
  <si>
    <t>OSF St Anthony's Health Center</t>
  </si>
  <si>
    <t>Presence Saint Francis Hospital</t>
  </si>
  <si>
    <t>Presence St Mary's Hospital</t>
  </si>
  <si>
    <t>OSF Sacred Heart Medical Center</t>
  </si>
  <si>
    <t>Carle Richland Memorial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</si>
  <si>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</si>
  <si>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</si>
  <si>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</si>
  <si>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</si>
  <si>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</si>
  <si>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University of Chicago Medicine</t>
  </si>
  <si>
    <t>Vista Medical Center East</t>
  </si>
  <si>
    <t>Weiss Memorial Hosp</t>
  </si>
  <si>
    <t>Franciscan Health St. James</t>
  </si>
  <si>
    <t>Ingalls Memorial Hospital</t>
  </si>
  <si>
    <t>OSF St Mary Medical Center</t>
  </si>
  <si>
    <t>Directed Payment Calculation:  Other Acute Hospitals</t>
  </si>
  <si>
    <t>Advocate BroMenn Medical Center</t>
  </si>
  <si>
    <t>Other Acute</t>
  </si>
  <si>
    <t>Advocate Condell Medical Center</t>
  </si>
  <si>
    <t>Advocate Good Samaritan Hosp</t>
  </si>
  <si>
    <t>Advocate Good Shepherd Hospital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</si>
  <si>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</si>
  <si>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</si>
  <si>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</si>
  <si>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</si>
  <si>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</si>
  <si>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</si>
  <si>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</si>
  <si>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</si>
  <si>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</si>
  <si>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</si>
  <si>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</si>
  <si>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</si>
  <si>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CGH Medical Center</t>
  </si>
  <si>
    <t>Crossroads Community Hospital</t>
  </si>
  <si>
    <t>Decatur Memorial Hospital</t>
  </si>
  <si>
    <t>Edward Hospital</t>
  </si>
  <si>
    <t>Elmhurst Hospital</t>
  </si>
  <si>
    <t>FHN Memorial Hospital</t>
  </si>
  <si>
    <t>Genesis Medical Center, Silvis</t>
  </si>
  <si>
    <t>Good Samaritan Region Hlth Ctr</t>
  </si>
  <si>
    <t>Gottlieb Memorial Hosp</t>
  </si>
  <si>
    <t>Herrin Hospital</t>
  </si>
  <si>
    <t>HSHS Holy Family Hospital</t>
  </si>
  <si>
    <t>HSHS St Mary's Hospital</t>
  </si>
  <si>
    <t>HSHS St Anthony's Memorial Hosp</t>
  </si>
  <si>
    <t>HSHS St Elizabeth's Hospital</t>
  </si>
  <si>
    <t>Illinois Valley Community Hosp</t>
  </si>
  <si>
    <t>Jersey Community Hospital</t>
  </si>
  <si>
    <t>Katherine Shaw Bethea Hospital</t>
  </si>
  <si>
    <t>OSF Little Co of Mary</t>
  </si>
  <si>
    <t>Loyola University Med Center</t>
  </si>
  <si>
    <t>McDonough District Hospital</t>
  </si>
  <si>
    <t>Memorial Medical Center</t>
  </si>
  <si>
    <t>Midwestern Regional Med Ctr</t>
  </si>
  <si>
    <t>Morris Hospital &amp; Hlthcare Ctrs</t>
  </si>
  <si>
    <t>Evanston Hospital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</si>
  <si>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</si>
  <si>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</si>
  <si>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</si>
  <si>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</si>
  <si>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</si>
  <si>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</t>
  </si>
  <si>
    <t>OSF Saint Anthony Medical Ctr</t>
  </si>
  <si>
    <t>OSF St Joseph Medical Center</t>
  </si>
  <si>
    <t>Palos Community Hospital</t>
  </si>
  <si>
    <t>Passavant Area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</si>
  <si>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</si>
  <si>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</si>
  <si>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</si>
  <si>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</si>
  <si>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</si>
  <si>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</si>
  <si>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</si>
  <si>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</si>
  <si>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</si>
  <si>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</si>
  <si>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HSHS Good Shepherd Hospital</t>
  </si>
  <si>
    <t>Iroquois Mem Hosp &amp; Res Home</t>
  </si>
  <si>
    <t>UnityPoint Health - Pekin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</si>
</sst>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5" fontId="2" fillId="0" borderId="4" xfId="0" applyNumberFormat="1" applyFont="1" applyBorder="1"/>
    <xf numFmtId="5" fontId="2" fillId="0" borderId="0" xfId="0" applyNumberFormat="1" applyFont="1"/>
    <xf numFmtId="5" fontId="2" fillId="0" borderId="0" xfId="1" applyNumberFormat="1" applyFont="1" applyBorder="1"/>
    <xf numFmtId="5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164" fontId="2" fillId="0" borderId="6" xfId="2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4" fillId="2" borderId="9" xfId="3" applyFont="1" applyFill="1" applyBorder="1" applyAlignment="1">
      <alignment horizontal="center" wrapText="1"/>
    </xf>
    <xf numFmtId="165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165" fontId="4" fillId="2" borderId="0" xfId="1" applyNumberFormat="1" applyFont="1" applyFill="1" applyBorder="1" applyAlignment="1">
      <alignment horizontal="center" wrapText="1"/>
    </xf>
    <xf numFmtId="44" fontId="4" fillId="2" borderId="0" xfId="2" applyFont="1" applyFill="1" applyBorder="1" applyAlignment="1">
      <alignment horizontal="center" wrapText="1"/>
    </xf>
    <xf numFmtId="164" fontId="4" fillId="2" borderId="0" xfId="2" applyNumberFormat="1" applyFont="1" applyFill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2" fillId="0" borderId="4" xfId="2" applyNumberFormat="1" applyFont="1" applyBorder="1"/>
    <xf numFmtId="164" fontId="2" fillId="0" borderId="0" xfId="2" applyNumberFormat="1" applyFont="1" applyBorder="1"/>
    <xf numFmtId="165" fontId="2" fillId="0" borderId="4" xfId="1" applyNumberFormat="1" applyFont="1" applyBorder="1" applyAlignment="1">
      <alignment horizontal="center"/>
    </xf>
    <xf numFmtId="165" fontId="2" fillId="0" borderId="0" xfId="1" applyNumberFormat="1" applyFont="1" applyBorder="1"/>
    <xf numFmtId="164" fontId="2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2" fillId="0" borderId="0" xfId="2" applyNumberFormat="1" applyFont="1"/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164" fontId="2" fillId="0" borderId="10" xfId="2" applyNumberFormat="1" applyFont="1" applyBorder="1"/>
    <xf numFmtId="165" fontId="2" fillId="0" borderId="10" xfId="0" applyNumberFormat="1" applyFont="1" applyBorder="1"/>
    <xf numFmtId="164" fontId="2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66" fontId="0" fillId="0" borderId="0" xfId="0" applyNumberForma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0" xfId="0" applyNumberFormat="1" applyFont="1"/>
    <xf numFmtId="0" fontId="4" fillId="0" borderId="9" xfId="3" applyFont="1" applyBorder="1" applyAlignment="1">
      <alignment horizontal="center" wrapText="1"/>
    </xf>
    <xf numFmtId="7" fontId="0" fillId="0" borderId="12" xfId="0" applyNumberFormat="1" applyBorder="1" applyAlignment="1">
      <alignment horizontal="center"/>
    </xf>
    <xf numFmtId="164" fontId="4" fillId="2" borderId="9" xfId="2" applyNumberFormat="1" applyFont="1" applyFill="1" applyBorder="1" applyAlignment="1">
      <alignment horizontal="center" wrapText="1"/>
    </xf>
    <xf numFmtId="0" fontId="4" fillId="2" borderId="13" xfId="3" applyFont="1" applyFill="1" applyBorder="1" applyAlignment="1">
      <alignment horizontal="center" wrapText="1"/>
    </xf>
    <xf numFmtId="0" fontId="4" fillId="0" borderId="14" xfId="3" applyFont="1" applyBorder="1" applyAlignment="1">
      <alignment horizontal="center" wrapText="1"/>
    </xf>
    <xf numFmtId="167" fontId="0" fillId="0" borderId="0" xfId="0" applyNumberFormat="1"/>
    <xf numFmtId="167" fontId="0" fillId="0" borderId="0" xfId="2" applyNumberFormat="1" applyFont="1"/>
    <xf numFmtId="43" fontId="0" fillId="0" borderId="0" xfId="1" applyFont="1"/>
  </cellXfs>
  <cellStyles count="4">
    <cellStyle name="Comma" xfId="1" builtinId="3"/>
    <cellStyle name="Currency" xfId="2" builtinId="4"/>
    <cellStyle name="Normal" xfId="0" builtinId="0"/>
    <cellStyle name="Normal_Sheet1 2 2" xfId="3" xr:uid="{313C740B-DA78-4478-8D85-383CBE5DC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0201d/Data/Brda/DataAnalysis/Dan/Misc_Requests/2022/Dir%20Pmt%20Calcs/April%20-%20May%202022%20Calcs/FINAL_MCAP%20and%20Transformation%20Template%20_%20April%20-%20June%2022%203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port for Web Non Acuity"/>
      <sheetName val="Summary Report for Web"/>
      <sheetName val="BCBS Acuity Fixed Rate Report"/>
      <sheetName val="County Care Acuity Fixed Rate"/>
      <sheetName val="Aetna Acuity Fixed Rate"/>
      <sheetName val="Meridian Acuity Fixed Rate"/>
      <sheetName val="Molina Acuity Fixed Rate"/>
      <sheetName val="Safety Net Pool"/>
      <sheetName val="Critical Access Pool"/>
      <sheetName val="Fixed Rate - Volume"/>
      <sheetName val="Fixed Rate-Acuity High Medicaid"/>
      <sheetName val="Fixed Rate-Acuity Other Acute"/>
      <sheetName val="IP Data"/>
      <sheetName val="COS 021 and 022 for CMI"/>
      <sheetName val="OP Data"/>
      <sheetName val="ACA Non ACA Split by Plan _ QTR"/>
      <sheetName val="ACA Non ACA Split by Plan_MONTH"/>
      <sheetName val="Monthly Payment Sheet_for Laura"/>
      <sheetName val="Passthrough"/>
      <sheetName val="Check"/>
      <sheetName val="Transformation Readme"/>
      <sheetName val="Transformation Pmt Model QTR"/>
      <sheetName val="Transformation Hosps and Rates"/>
      <sheetName val="Transformation Plan Pmt Month"/>
      <sheetName val="Collaboration Reports"/>
      <sheetName val="MCO Reports"/>
      <sheetName val="Ongoing Payment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N9">
            <v>199.23</v>
          </cell>
          <cell r="T9">
            <v>99.62</v>
          </cell>
          <cell r="AF9">
            <v>286.54000000000002</v>
          </cell>
          <cell r="AL9">
            <v>346.23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2DA7-0351-4BF5-BC57-030A1D46F446}">
  <sheetPr>
    <pageSetUpPr fitToPage="1"/>
  </sheetPr>
  <dimension ref="A1:L39"/>
  <sheetViews>
    <sheetView workbookViewId="0">
      <pane xSplit="1" ySplit="14" topLeftCell="B15" activePane="bottomRight" state="frozen"/>
      <selection activeCell="F10" sqref="F10"/>
      <selection pane="topRight" activeCell="F10" sqref="F10"/>
      <selection pane="bottomLeft" activeCell="F10" sqref="F10"/>
      <selection pane="bottomRight" activeCell="D18" sqref="D18"/>
    </sheetView>
  </sheetViews>
  <sheetFormatPr defaultRowHeight="14.5" x14ac:dyDescent="0.35"/>
  <cols>
    <col min="1" max="1" width="9.1796875" hidden="1" customWidth="1"/>
    <col min="2" max="2" width="14" customWidth="1"/>
    <col min="3" max="3" width="31.453125" bestFit="1" customWidth="1"/>
    <col min="4" max="4" width="14.453125" bestFit="1" customWidth="1"/>
    <col min="6" max="6" width="12.26953125" customWidth="1"/>
    <col min="7" max="7" width="17.7265625" customWidth="1"/>
    <col min="8" max="8" width="12.26953125" customWidth="1"/>
    <col min="9" max="9" width="11.7265625" customWidth="1"/>
    <col min="10" max="10" width="17.7265625" customWidth="1"/>
    <col min="11" max="11" width="14.1796875" customWidth="1"/>
    <col min="12" max="12" width="14.7265625" bestFit="1" customWidth="1"/>
  </cols>
  <sheetData>
    <row r="1" spans="1:12" x14ac:dyDescent="0.35">
      <c r="B1" s="1" t="s">
        <v>0</v>
      </c>
    </row>
    <row r="2" spans="1:12" x14ac:dyDescent="0.35">
      <c r="B2" s="1" t="s">
        <v>1</v>
      </c>
    </row>
    <row r="3" spans="1:12" ht="15" thickBot="1" x14ac:dyDescent="0.4"/>
    <row r="4" spans="1:12" x14ac:dyDescent="0.35">
      <c r="C4" s="2" t="s">
        <v>2</v>
      </c>
      <c r="D4" s="3"/>
      <c r="E4" s="3"/>
      <c r="F4" s="3"/>
      <c r="G4" s="3" t="s">
        <v>3</v>
      </c>
      <c r="H4" s="4"/>
    </row>
    <row r="5" spans="1:12" x14ac:dyDescent="0.35">
      <c r="C5" s="5">
        <v>242335152.96440899</v>
      </c>
      <c r="D5" s="6"/>
      <c r="E5" s="1"/>
      <c r="F5" s="1"/>
      <c r="G5" s="7">
        <v>243783448.33339018</v>
      </c>
      <c r="H5" s="8"/>
    </row>
    <row r="6" spans="1:12" x14ac:dyDescent="0.35">
      <c r="C6" s="9" t="s">
        <v>4</v>
      </c>
      <c r="D6" s="1"/>
      <c r="E6" s="1"/>
      <c r="F6" s="1"/>
      <c r="G6" s="1" t="s">
        <v>5</v>
      </c>
      <c r="H6" s="10"/>
    </row>
    <row r="7" spans="1:12" ht="15" thickBot="1" x14ac:dyDescent="0.4">
      <c r="C7" s="11">
        <f>C5/4</f>
        <v>60583788.241102248</v>
      </c>
      <c r="D7" s="12"/>
      <c r="E7" s="12"/>
      <c r="F7" s="12"/>
      <c r="G7" s="13">
        <f>G5/4</f>
        <v>60945862.083347544</v>
      </c>
      <c r="H7" s="14"/>
      <c r="J7" s="15"/>
    </row>
    <row r="8" spans="1:12" x14ac:dyDescent="0.35">
      <c r="J8" s="15"/>
    </row>
    <row r="9" spans="1:12" x14ac:dyDescent="0.35">
      <c r="B9" s="1" t="s">
        <v>6</v>
      </c>
    </row>
    <row r="10" spans="1:12" x14ac:dyDescent="0.35">
      <c r="B10" s="1"/>
    </row>
    <row r="11" spans="1:12" x14ac:dyDescent="0.35">
      <c r="B11" s="1" t="s">
        <v>7</v>
      </c>
    </row>
    <row r="12" spans="1:12" x14ac:dyDescent="0.35">
      <c r="K12" s="16"/>
    </row>
    <row r="14" spans="1:12" s="17" customFormat="1" ht="43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35">
      <c r="B15" s="20"/>
      <c r="C15" s="20"/>
      <c r="D15" s="20"/>
      <c r="E15" s="21">
        <f>SUM(E16:E39)</f>
        <v>96032</v>
      </c>
      <c r="F15" s="22">
        <f>C7/E15</f>
        <v>630.87083723240426</v>
      </c>
      <c r="G15" s="23">
        <f>SUM(G16:G39)</f>
        <v>60583788.241102263</v>
      </c>
      <c r="H15" s="21">
        <f>SUM(H16:H39)</f>
        <v>155727</v>
      </c>
      <c r="I15" s="22">
        <f>G7/H15</f>
        <v>391.36348920448955</v>
      </c>
      <c r="J15" s="23">
        <f>SUM(J16:J39)</f>
        <v>60945862.083347537</v>
      </c>
      <c r="K15" s="23">
        <f>SUM(K16:K39)</f>
        <v>121529650.32444978</v>
      </c>
      <c r="L15" s="23">
        <f>K15/3</f>
        <v>40509883.441483259</v>
      </c>
    </row>
    <row r="16" spans="1:12" x14ac:dyDescent="0.35">
      <c r="A16">
        <v>143301</v>
      </c>
      <c r="B16" s="24">
        <v>3036</v>
      </c>
      <c r="C16" s="25" t="s">
        <v>19</v>
      </c>
      <c r="D16" t="s">
        <v>20</v>
      </c>
      <c r="E16" s="26">
        <v>1725</v>
      </c>
      <c r="F16" s="27">
        <f>$F$15</f>
        <v>630.87083723240426</v>
      </c>
      <c r="G16" s="28">
        <f>E16*F16</f>
        <v>1088252.1942258973</v>
      </c>
      <c r="H16" s="26">
        <v>2178</v>
      </c>
      <c r="I16" s="27">
        <f>$I$15</f>
        <v>391.36348920448955</v>
      </c>
      <c r="J16" s="28">
        <f>H16*I16</f>
        <v>852389.67948737822</v>
      </c>
      <c r="K16" s="28">
        <f>J16+G16</f>
        <v>1940641.8737132754</v>
      </c>
      <c r="L16" s="29">
        <f t="shared" ref="L16:L39" si="0">K16/3</f>
        <v>646880.62457109184</v>
      </c>
    </row>
    <row r="17" spans="1:12" x14ac:dyDescent="0.35">
      <c r="A17">
        <v>140239</v>
      </c>
      <c r="B17" s="24">
        <v>18005</v>
      </c>
      <c r="C17" s="25" t="s">
        <v>21</v>
      </c>
      <c r="D17" t="s">
        <v>20</v>
      </c>
      <c r="E17" s="26">
        <v>3923</v>
      </c>
      <c r="F17" s="27">
        <f t="shared" ref="F17:F39" si="1">$F$15</f>
        <v>630.87083723240426</v>
      </c>
      <c r="G17" s="28">
        <f t="shared" ref="G17:G38" si="2">E17*F17</f>
        <v>2474906.2944627218</v>
      </c>
      <c r="H17" s="26">
        <v>6457</v>
      </c>
      <c r="I17" s="27">
        <f t="shared" ref="I17:I39" si="3">$I$15</f>
        <v>391.36348920448955</v>
      </c>
      <c r="J17" s="28">
        <f t="shared" ref="J17:J38" si="4">H17*I17</f>
        <v>2527034.0497933892</v>
      </c>
      <c r="K17" s="28">
        <f t="shared" ref="K17:K38" si="5">J17+G17</f>
        <v>5001940.3442561105</v>
      </c>
      <c r="L17" s="29">
        <f t="shared" si="0"/>
        <v>1667313.4480853702</v>
      </c>
    </row>
    <row r="18" spans="1:12" x14ac:dyDescent="0.35">
      <c r="A18">
        <v>140110</v>
      </c>
      <c r="B18" s="24">
        <v>15010</v>
      </c>
      <c r="C18" s="25" t="s">
        <v>22</v>
      </c>
      <c r="D18" t="s">
        <v>20</v>
      </c>
      <c r="E18" s="26">
        <v>1445</v>
      </c>
      <c r="F18" s="27">
        <f t="shared" si="1"/>
        <v>630.87083723240426</v>
      </c>
      <c r="G18" s="28">
        <f t="shared" si="2"/>
        <v>911608.3598008242</v>
      </c>
      <c r="H18" s="26">
        <v>14279</v>
      </c>
      <c r="I18" s="27">
        <f t="shared" si="3"/>
        <v>391.36348920448955</v>
      </c>
      <c r="J18" s="28">
        <f t="shared" si="4"/>
        <v>5588279.2623509066</v>
      </c>
      <c r="K18" s="28">
        <f t="shared" si="5"/>
        <v>6499887.6221517306</v>
      </c>
      <c r="L18" s="29">
        <f t="shared" si="0"/>
        <v>2166629.2073839102</v>
      </c>
    </row>
    <row r="19" spans="1:12" x14ac:dyDescent="0.35">
      <c r="A19">
        <v>140206</v>
      </c>
      <c r="B19" s="24">
        <v>3046</v>
      </c>
      <c r="C19" s="25" t="s">
        <v>23</v>
      </c>
      <c r="D19" t="s">
        <v>20</v>
      </c>
      <c r="E19" s="26">
        <v>5616</v>
      </c>
      <c r="F19" s="27">
        <f t="shared" si="1"/>
        <v>630.87083723240426</v>
      </c>
      <c r="G19" s="28">
        <f t="shared" si="2"/>
        <v>3542970.6218971824</v>
      </c>
      <c r="H19" s="26">
        <v>6008</v>
      </c>
      <c r="I19" s="27">
        <f t="shared" si="3"/>
        <v>391.36348920448955</v>
      </c>
      <c r="J19" s="28">
        <f t="shared" si="4"/>
        <v>2351311.8431405732</v>
      </c>
      <c r="K19" s="28">
        <f t="shared" si="5"/>
        <v>5894282.4650377557</v>
      </c>
      <c r="L19" s="29">
        <f t="shared" si="0"/>
        <v>1964760.821679252</v>
      </c>
    </row>
    <row r="20" spans="1:12" x14ac:dyDescent="0.35">
      <c r="A20">
        <v>140077</v>
      </c>
      <c r="B20" s="24">
        <v>5013</v>
      </c>
      <c r="C20" s="25" t="s">
        <v>24</v>
      </c>
      <c r="D20" t="s">
        <v>20</v>
      </c>
      <c r="E20" s="26">
        <v>904</v>
      </c>
      <c r="F20" s="27">
        <f t="shared" si="1"/>
        <v>630.87083723240426</v>
      </c>
      <c r="G20" s="28">
        <f t="shared" si="2"/>
        <v>570307.23685809341</v>
      </c>
      <c r="H20" s="26">
        <v>6646</v>
      </c>
      <c r="I20" s="27">
        <f t="shared" si="3"/>
        <v>391.36348920448955</v>
      </c>
      <c r="J20" s="28">
        <f t="shared" si="4"/>
        <v>2601001.7492530374</v>
      </c>
      <c r="K20" s="28">
        <f t="shared" si="5"/>
        <v>3171308.9861111306</v>
      </c>
      <c r="L20" s="29">
        <f t="shared" si="0"/>
        <v>1057102.9953703769</v>
      </c>
    </row>
    <row r="21" spans="1:12" x14ac:dyDescent="0.35">
      <c r="A21">
        <v>140083</v>
      </c>
      <c r="B21" s="24">
        <v>3038</v>
      </c>
      <c r="C21" s="25" t="s">
        <v>25</v>
      </c>
      <c r="D21" t="s">
        <v>20</v>
      </c>
      <c r="E21" s="26">
        <v>4588</v>
      </c>
      <c r="F21" s="27">
        <f t="shared" si="1"/>
        <v>630.87083723240426</v>
      </c>
      <c r="G21" s="28">
        <f t="shared" si="2"/>
        <v>2894435.4012222709</v>
      </c>
      <c r="H21" s="26">
        <v>2514</v>
      </c>
      <c r="I21" s="27">
        <f t="shared" si="3"/>
        <v>391.36348920448955</v>
      </c>
      <c r="J21" s="28">
        <f t="shared" si="4"/>
        <v>983887.81186008675</v>
      </c>
      <c r="K21" s="28">
        <f t="shared" si="5"/>
        <v>3878323.2130823578</v>
      </c>
      <c r="L21" s="29">
        <f t="shared" si="0"/>
        <v>1292774.4043607858</v>
      </c>
    </row>
    <row r="22" spans="1:12" x14ac:dyDescent="0.35">
      <c r="A22">
        <v>140095</v>
      </c>
      <c r="B22" s="24">
        <v>3075</v>
      </c>
      <c r="C22" s="25" t="s">
        <v>26</v>
      </c>
      <c r="D22" t="s">
        <v>20</v>
      </c>
      <c r="E22" s="26">
        <v>3720</v>
      </c>
      <c r="F22" s="27">
        <f t="shared" si="1"/>
        <v>630.87083723240426</v>
      </c>
      <c r="G22" s="28">
        <f t="shared" si="2"/>
        <v>2346839.514504544</v>
      </c>
      <c r="H22" s="26">
        <v>10898</v>
      </c>
      <c r="I22" s="27">
        <f t="shared" si="3"/>
        <v>391.36348920448955</v>
      </c>
      <c r="J22" s="28">
        <f t="shared" si="4"/>
        <v>4265079.3053505272</v>
      </c>
      <c r="K22" s="28">
        <f t="shared" si="5"/>
        <v>6611918.8198550716</v>
      </c>
      <c r="L22" s="29">
        <f t="shared" si="0"/>
        <v>2203972.9399516904</v>
      </c>
    </row>
    <row r="23" spans="1:12" x14ac:dyDescent="0.35">
      <c r="A23">
        <v>140115</v>
      </c>
      <c r="B23" s="24">
        <v>3102</v>
      </c>
      <c r="C23" s="25" t="s">
        <v>27</v>
      </c>
      <c r="D23" t="s">
        <v>20</v>
      </c>
      <c r="E23" s="26">
        <v>5267</v>
      </c>
      <c r="F23" s="27">
        <f t="shared" si="1"/>
        <v>630.87083723240426</v>
      </c>
      <c r="G23" s="28">
        <f t="shared" si="2"/>
        <v>3322796.6997030731</v>
      </c>
      <c r="H23" s="26">
        <v>4072</v>
      </c>
      <c r="I23" s="27">
        <f t="shared" si="3"/>
        <v>391.36348920448955</v>
      </c>
      <c r="J23" s="28">
        <f t="shared" si="4"/>
        <v>1593632.1280406814</v>
      </c>
      <c r="K23" s="28">
        <f t="shared" si="5"/>
        <v>4916428.8277437547</v>
      </c>
      <c r="L23" s="29">
        <f t="shared" si="0"/>
        <v>1638809.6092479182</v>
      </c>
    </row>
    <row r="24" spans="1:12" x14ac:dyDescent="0.35">
      <c r="A24">
        <v>140103</v>
      </c>
      <c r="B24" s="24">
        <v>3050</v>
      </c>
      <c r="C24" s="25" t="s">
        <v>28</v>
      </c>
      <c r="D24" t="s">
        <v>20</v>
      </c>
      <c r="E24" s="26">
        <v>5377</v>
      </c>
      <c r="F24" s="27">
        <f t="shared" si="1"/>
        <v>630.87083723240426</v>
      </c>
      <c r="G24" s="28">
        <f t="shared" si="2"/>
        <v>3392192.4917986379</v>
      </c>
      <c r="H24" s="26">
        <v>7236</v>
      </c>
      <c r="I24" s="27">
        <f t="shared" si="3"/>
        <v>391.36348920448955</v>
      </c>
      <c r="J24" s="28">
        <f t="shared" si="4"/>
        <v>2831906.2078836863</v>
      </c>
      <c r="K24" s="28">
        <f t="shared" si="5"/>
        <v>6224098.6996823242</v>
      </c>
      <c r="L24" s="29">
        <f t="shared" si="0"/>
        <v>2074699.5665607748</v>
      </c>
    </row>
    <row r="25" spans="1:12" x14ac:dyDescent="0.35">
      <c r="A25">
        <v>140177</v>
      </c>
      <c r="B25" s="24">
        <v>3071</v>
      </c>
      <c r="C25" s="25" t="s">
        <v>29</v>
      </c>
      <c r="D25" t="s">
        <v>20</v>
      </c>
      <c r="E25" s="26">
        <v>4802</v>
      </c>
      <c r="F25" s="27">
        <f t="shared" si="1"/>
        <v>630.87083723240426</v>
      </c>
      <c r="G25" s="28">
        <f t="shared" si="2"/>
        <v>3029441.7603900051</v>
      </c>
      <c r="H25" s="26">
        <v>2787</v>
      </c>
      <c r="I25" s="27">
        <f t="shared" si="3"/>
        <v>391.36348920448955</v>
      </c>
      <c r="J25" s="28">
        <f t="shared" si="4"/>
        <v>1090730.0444129123</v>
      </c>
      <c r="K25" s="28">
        <f t="shared" si="5"/>
        <v>4120171.8048029174</v>
      </c>
      <c r="L25" s="29">
        <f t="shared" si="0"/>
        <v>1373390.6016009725</v>
      </c>
    </row>
    <row r="26" spans="1:12" x14ac:dyDescent="0.35">
      <c r="A26">
        <v>140181</v>
      </c>
      <c r="B26" s="24">
        <v>3068</v>
      </c>
      <c r="C26" s="25" t="s">
        <v>30</v>
      </c>
      <c r="D26" t="s">
        <v>20</v>
      </c>
      <c r="E26" s="26">
        <v>1545</v>
      </c>
      <c r="F26" s="27">
        <f t="shared" si="1"/>
        <v>630.87083723240426</v>
      </c>
      <c r="G26" s="28">
        <f t="shared" si="2"/>
        <v>974695.44352406461</v>
      </c>
      <c r="H26" s="26">
        <v>1467</v>
      </c>
      <c r="I26" s="27">
        <f t="shared" si="3"/>
        <v>391.36348920448955</v>
      </c>
      <c r="J26" s="28">
        <f t="shared" si="4"/>
        <v>574130.2386629862</v>
      </c>
      <c r="K26" s="28">
        <f t="shared" si="5"/>
        <v>1548825.6821870508</v>
      </c>
      <c r="L26" s="29">
        <f t="shared" si="0"/>
        <v>516275.22739568359</v>
      </c>
    </row>
    <row r="27" spans="1:12" x14ac:dyDescent="0.35">
      <c r="A27">
        <v>140197</v>
      </c>
      <c r="B27" s="24">
        <v>3020</v>
      </c>
      <c r="C27" s="25" t="s">
        <v>31</v>
      </c>
      <c r="D27" t="s">
        <v>20</v>
      </c>
      <c r="E27" s="26">
        <v>4263</v>
      </c>
      <c r="F27" s="27">
        <f t="shared" si="1"/>
        <v>630.87083723240426</v>
      </c>
      <c r="G27" s="28">
        <f t="shared" si="2"/>
        <v>2689402.3791217394</v>
      </c>
      <c r="H27" s="26">
        <v>717</v>
      </c>
      <c r="I27" s="27">
        <f t="shared" si="3"/>
        <v>391.36348920448955</v>
      </c>
      <c r="J27" s="28">
        <f t="shared" si="4"/>
        <v>280607.62175961898</v>
      </c>
      <c r="K27" s="28">
        <f t="shared" si="5"/>
        <v>2970010.0008813585</v>
      </c>
      <c r="L27" s="29">
        <f t="shared" si="0"/>
        <v>990003.33362711954</v>
      </c>
    </row>
    <row r="28" spans="1:12" x14ac:dyDescent="0.35">
      <c r="A28">
        <v>140114</v>
      </c>
      <c r="B28" s="24">
        <v>3056</v>
      </c>
      <c r="C28" s="25" t="s">
        <v>32</v>
      </c>
      <c r="D28" t="s">
        <v>20</v>
      </c>
      <c r="E28" s="26">
        <v>4354</v>
      </c>
      <c r="F28" s="27">
        <f t="shared" si="1"/>
        <v>630.87083723240426</v>
      </c>
      <c r="G28" s="28">
        <f t="shared" si="2"/>
        <v>2746811.6253098883</v>
      </c>
      <c r="H28" s="26">
        <v>13675</v>
      </c>
      <c r="I28" s="27">
        <f t="shared" si="3"/>
        <v>391.36348920448955</v>
      </c>
      <c r="J28" s="28">
        <f t="shared" si="4"/>
        <v>5351895.7148713944</v>
      </c>
      <c r="K28" s="28">
        <f t="shared" si="5"/>
        <v>8098707.3401812827</v>
      </c>
      <c r="L28" s="29">
        <f t="shared" si="0"/>
        <v>2699569.1133937608</v>
      </c>
    </row>
    <row r="29" spans="1:12" x14ac:dyDescent="0.35">
      <c r="A29">
        <v>140068</v>
      </c>
      <c r="B29" s="24">
        <v>3107</v>
      </c>
      <c r="C29" s="25" t="s">
        <v>33</v>
      </c>
      <c r="D29" t="s">
        <v>20</v>
      </c>
      <c r="E29" s="26">
        <v>2266</v>
      </c>
      <c r="F29" s="27">
        <f t="shared" si="1"/>
        <v>630.87083723240426</v>
      </c>
      <c r="G29" s="28">
        <f t="shared" si="2"/>
        <v>1429553.3171686281</v>
      </c>
      <c r="H29" s="26">
        <v>3649</v>
      </c>
      <c r="I29" s="27">
        <f t="shared" si="3"/>
        <v>391.36348920448955</v>
      </c>
      <c r="J29" s="28">
        <f t="shared" si="4"/>
        <v>1428085.3721071824</v>
      </c>
      <c r="K29" s="28">
        <f t="shared" si="5"/>
        <v>2857638.6892758105</v>
      </c>
      <c r="L29" s="29">
        <f t="shared" si="0"/>
        <v>952546.2297586035</v>
      </c>
    </row>
    <row r="30" spans="1:12" x14ac:dyDescent="0.35">
      <c r="A30">
        <v>140292</v>
      </c>
      <c r="B30" s="24">
        <v>7074</v>
      </c>
      <c r="C30" s="25" t="s">
        <v>34</v>
      </c>
      <c r="D30" t="s">
        <v>20</v>
      </c>
      <c r="E30" s="26">
        <v>3007</v>
      </c>
      <c r="F30" s="27">
        <f t="shared" si="1"/>
        <v>630.87083723240426</v>
      </c>
      <c r="G30" s="28">
        <f t="shared" si="2"/>
        <v>1897028.6075578395</v>
      </c>
      <c r="H30" s="26">
        <v>3887</v>
      </c>
      <c r="I30" s="27">
        <f t="shared" si="3"/>
        <v>391.36348920448955</v>
      </c>
      <c r="J30" s="28">
        <f t="shared" si="4"/>
        <v>1521229.8825378509</v>
      </c>
      <c r="K30" s="28">
        <f t="shared" si="5"/>
        <v>3418258.4900956904</v>
      </c>
      <c r="L30" s="29">
        <f t="shared" si="0"/>
        <v>1139419.4966985635</v>
      </c>
    </row>
    <row r="31" spans="1:12" x14ac:dyDescent="0.35">
      <c r="A31">
        <v>140180</v>
      </c>
      <c r="B31" s="24">
        <v>3054</v>
      </c>
      <c r="C31" s="25" t="s">
        <v>35</v>
      </c>
      <c r="D31" t="s">
        <v>20</v>
      </c>
      <c r="E31" s="26">
        <v>15519</v>
      </c>
      <c r="F31" s="27">
        <f t="shared" si="1"/>
        <v>630.87083723240426</v>
      </c>
      <c r="G31" s="28">
        <f t="shared" si="2"/>
        <v>9790484.5230096821</v>
      </c>
      <c r="H31" s="26">
        <v>14797</v>
      </c>
      <c r="I31" s="27">
        <f t="shared" si="3"/>
        <v>391.36348920448955</v>
      </c>
      <c r="J31" s="28">
        <f t="shared" si="4"/>
        <v>5791005.549758832</v>
      </c>
      <c r="K31" s="28">
        <f t="shared" si="5"/>
        <v>15581490.072768513</v>
      </c>
      <c r="L31" s="29">
        <f t="shared" si="0"/>
        <v>5193830.0242561707</v>
      </c>
    </row>
    <row r="32" spans="1:12" x14ac:dyDescent="0.35">
      <c r="A32">
        <v>140174</v>
      </c>
      <c r="B32" s="24">
        <v>1012</v>
      </c>
      <c r="C32" s="25" t="s">
        <v>36</v>
      </c>
      <c r="D32" t="s">
        <v>20</v>
      </c>
      <c r="E32" s="26">
        <v>4324</v>
      </c>
      <c r="F32" s="27">
        <f t="shared" si="1"/>
        <v>630.87083723240426</v>
      </c>
      <c r="G32" s="28">
        <f t="shared" si="2"/>
        <v>2727885.500192916</v>
      </c>
      <c r="H32" s="26">
        <v>5728</v>
      </c>
      <c r="I32" s="27">
        <f t="shared" si="3"/>
        <v>391.36348920448955</v>
      </c>
      <c r="J32" s="28">
        <f t="shared" si="4"/>
        <v>2241730.0661633164</v>
      </c>
      <c r="K32" s="28">
        <f t="shared" si="5"/>
        <v>4969615.5663562324</v>
      </c>
      <c r="L32" s="29">
        <f t="shared" si="0"/>
        <v>1656538.5221187442</v>
      </c>
    </row>
    <row r="33" spans="1:12" x14ac:dyDescent="0.35">
      <c r="A33">
        <v>140125</v>
      </c>
      <c r="B33" s="24">
        <v>7007</v>
      </c>
      <c r="C33" s="25" t="s">
        <v>37</v>
      </c>
      <c r="D33" t="s">
        <v>20</v>
      </c>
      <c r="E33" s="26">
        <v>3729</v>
      </c>
      <c r="F33" s="27">
        <f t="shared" si="1"/>
        <v>630.87083723240426</v>
      </c>
      <c r="G33" s="28">
        <f t="shared" si="2"/>
        <v>2352517.3520396356</v>
      </c>
      <c r="H33" s="26">
        <v>6299</v>
      </c>
      <c r="I33" s="27">
        <f t="shared" si="3"/>
        <v>391.36348920448955</v>
      </c>
      <c r="J33" s="28">
        <f t="shared" si="4"/>
        <v>2465198.6184990797</v>
      </c>
      <c r="K33" s="28">
        <f t="shared" si="5"/>
        <v>4817715.9705387149</v>
      </c>
      <c r="L33" s="29">
        <f t="shared" si="0"/>
        <v>1605905.323512905</v>
      </c>
    </row>
    <row r="34" spans="1:12" x14ac:dyDescent="0.35">
      <c r="A34">
        <v>140018</v>
      </c>
      <c r="B34" s="24">
        <v>3045</v>
      </c>
      <c r="C34" s="25" t="s">
        <v>38</v>
      </c>
      <c r="D34" t="s">
        <v>20</v>
      </c>
      <c r="E34" s="26">
        <v>8049</v>
      </c>
      <c r="F34" s="27">
        <f t="shared" si="1"/>
        <v>630.87083723240426</v>
      </c>
      <c r="G34" s="28">
        <f t="shared" si="2"/>
        <v>5077879.3688836219</v>
      </c>
      <c r="H34" s="26">
        <v>17349</v>
      </c>
      <c r="I34" s="27">
        <f t="shared" si="3"/>
        <v>391.36348920448955</v>
      </c>
      <c r="J34" s="28">
        <f t="shared" si="4"/>
        <v>6789765.1742086895</v>
      </c>
      <c r="K34" s="28">
        <f t="shared" si="5"/>
        <v>11867644.54309231</v>
      </c>
      <c r="L34" s="29">
        <f t="shared" si="0"/>
        <v>3955881.5143641033</v>
      </c>
    </row>
    <row r="35" spans="1:12" x14ac:dyDescent="0.35">
      <c r="A35">
        <v>140133</v>
      </c>
      <c r="B35" s="24">
        <v>3032</v>
      </c>
      <c r="C35" s="25" t="s">
        <v>39</v>
      </c>
      <c r="D35" t="s">
        <v>20</v>
      </c>
      <c r="E35" s="26">
        <v>4655</v>
      </c>
      <c r="F35" s="27">
        <f t="shared" si="1"/>
        <v>630.87083723240426</v>
      </c>
      <c r="G35" s="28">
        <f t="shared" si="2"/>
        <v>2936703.747316842</v>
      </c>
      <c r="H35" s="26">
        <v>5863</v>
      </c>
      <c r="I35" s="27">
        <f t="shared" si="3"/>
        <v>391.36348920448955</v>
      </c>
      <c r="J35" s="28">
        <f t="shared" si="4"/>
        <v>2294564.137205922</v>
      </c>
      <c r="K35" s="28">
        <f t="shared" si="5"/>
        <v>5231267.884522764</v>
      </c>
      <c r="L35" s="29">
        <f t="shared" si="0"/>
        <v>1743755.9615075879</v>
      </c>
    </row>
    <row r="36" spans="1:12" x14ac:dyDescent="0.35">
      <c r="A36">
        <v>140034</v>
      </c>
      <c r="B36" s="24">
        <v>3011</v>
      </c>
      <c r="C36" s="25" t="s">
        <v>40</v>
      </c>
      <c r="D36" t="s">
        <v>20</v>
      </c>
      <c r="E36" s="26">
        <v>1464</v>
      </c>
      <c r="F36" s="62">
        <f t="shared" si="1"/>
        <v>630.87083723240426</v>
      </c>
      <c r="G36" s="28">
        <f t="shared" si="2"/>
        <v>923594.90570823988</v>
      </c>
      <c r="H36" s="26">
        <v>7672</v>
      </c>
      <c r="I36" s="27">
        <f t="shared" si="3"/>
        <v>391.36348920448955</v>
      </c>
      <c r="J36" s="28">
        <f t="shared" si="4"/>
        <v>3002540.689176844</v>
      </c>
      <c r="K36" s="28">
        <f t="shared" si="5"/>
        <v>3926135.5948850838</v>
      </c>
      <c r="L36" s="29">
        <f t="shared" si="0"/>
        <v>1308711.8649616947</v>
      </c>
    </row>
    <row r="37" spans="1:12" x14ac:dyDescent="0.35">
      <c r="A37">
        <v>140049</v>
      </c>
      <c r="B37" s="24">
        <v>15001</v>
      </c>
      <c r="C37" s="25" t="s">
        <v>41</v>
      </c>
      <c r="D37" t="s">
        <v>20</v>
      </c>
      <c r="E37" s="26">
        <v>2772</v>
      </c>
      <c r="F37" s="27">
        <f t="shared" si="1"/>
        <v>630.87083723240426</v>
      </c>
      <c r="G37" s="28">
        <f t="shared" si="2"/>
        <v>1748773.9608082245</v>
      </c>
      <c r="H37" s="26">
        <v>6676</v>
      </c>
      <c r="I37" s="27">
        <f t="shared" si="3"/>
        <v>391.36348920448955</v>
      </c>
      <c r="J37" s="28">
        <f t="shared" si="4"/>
        <v>2612742.6539291721</v>
      </c>
      <c r="K37" s="28">
        <f t="shared" si="5"/>
        <v>4361516.6147373971</v>
      </c>
      <c r="L37" s="29">
        <f t="shared" si="0"/>
        <v>1453838.8715791323</v>
      </c>
    </row>
    <row r="38" spans="1:12" x14ac:dyDescent="0.35">
      <c r="A38">
        <v>140158</v>
      </c>
      <c r="B38" s="24">
        <v>3042</v>
      </c>
      <c r="C38" s="25" t="s">
        <v>42</v>
      </c>
      <c r="D38" t="s">
        <v>20</v>
      </c>
      <c r="E38" s="26">
        <v>1390</v>
      </c>
      <c r="F38" s="27">
        <f t="shared" si="1"/>
        <v>630.87083723240426</v>
      </c>
      <c r="G38" s="28">
        <f t="shared" si="2"/>
        <v>876910.46375304193</v>
      </c>
      <c r="H38" s="26">
        <v>1798</v>
      </c>
      <c r="I38" s="27">
        <f t="shared" si="3"/>
        <v>391.36348920448955</v>
      </c>
      <c r="J38" s="28">
        <f t="shared" si="4"/>
        <v>703671.5535896722</v>
      </c>
      <c r="K38" s="28">
        <f t="shared" si="5"/>
        <v>1580582.0173427141</v>
      </c>
      <c r="L38" s="29">
        <f t="shared" si="0"/>
        <v>526860.67244757141</v>
      </c>
    </row>
    <row r="39" spans="1:12" x14ac:dyDescent="0.35">
      <c r="B39" s="24">
        <v>3085</v>
      </c>
      <c r="C39" s="25" t="s">
        <v>43</v>
      </c>
      <c r="D39" t="s">
        <v>20</v>
      </c>
      <c r="E39" s="26">
        <v>1328</v>
      </c>
      <c r="F39" s="27">
        <f t="shared" si="1"/>
        <v>630.87083723240426</v>
      </c>
      <c r="G39" s="28">
        <f>E39*F39</f>
        <v>837796.47184463288</v>
      </c>
      <c r="H39" s="26">
        <v>3075</v>
      </c>
      <c r="I39" s="27">
        <f t="shared" si="3"/>
        <v>391.36348920448955</v>
      </c>
      <c r="J39" s="28">
        <f>H39*I39</f>
        <v>1203442.7293038054</v>
      </c>
      <c r="K39" s="28">
        <f>J39+G39</f>
        <v>2041239.2011484383</v>
      </c>
      <c r="L39" s="29">
        <f t="shared" si="0"/>
        <v>680413.06704947946</v>
      </c>
    </row>
  </sheetData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30FA-4C11-4BA2-9849-F12A6EB437F7}">
  <sheetPr>
    <pageSetUpPr fitToPage="1"/>
  </sheetPr>
  <dimension ref="A1:L67"/>
  <sheetViews>
    <sheetView topLeftCell="B1" zoomScaleNormal="100" workbookViewId="0">
      <selection activeCell="D17" sqref="D17"/>
    </sheetView>
  </sheetViews>
  <sheetFormatPr defaultRowHeight="14.5" x14ac:dyDescent="0.35"/>
  <cols>
    <col min="1" max="1" width="0" hidden="1" customWidth="1"/>
    <col min="3" max="3" width="32.7265625" bestFit="1" customWidth="1"/>
    <col min="4" max="4" width="13.54296875" bestFit="1" customWidth="1"/>
    <col min="6" max="6" width="12.26953125" customWidth="1"/>
    <col min="7" max="7" width="16.1796875" customWidth="1"/>
    <col min="8" max="8" width="12" customWidth="1"/>
    <col min="10" max="10" width="12.54296875" bestFit="1" customWidth="1"/>
    <col min="11" max="11" width="12" bestFit="1" customWidth="1"/>
    <col min="12" max="12" width="13.7265625" bestFit="1" customWidth="1"/>
  </cols>
  <sheetData>
    <row r="1" spans="1:12" x14ac:dyDescent="0.35">
      <c r="B1" s="1" t="s">
        <v>0</v>
      </c>
    </row>
    <row r="2" spans="1:12" x14ac:dyDescent="0.35">
      <c r="B2" s="1" t="s">
        <v>44</v>
      </c>
    </row>
    <row r="3" spans="1:12" ht="15" thickBot="1" x14ac:dyDescent="0.4"/>
    <row r="4" spans="1:12" x14ac:dyDescent="0.35">
      <c r="C4" s="2" t="s">
        <v>2</v>
      </c>
      <c r="D4" s="3"/>
      <c r="E4" s="3"/>
      <c r="F4" s="3"/>
      <c r="G4" s="3" t="s">
        <v>3</v>
      </c>
      <c r="H4" s="4"/>
    </row>
    <row r="5" spans="1:12" x14ac:dyDescent="0.35">
      <c r="C5" s="30">
        <v>20795779.969999999</v>
      </c>
      <c r="D5" s="1"/>
      <c r="E5" s="1"/>
      <c r="F5" s="1"/>
      <c r="G5" s="31">
        <v>37769510.399999999</v>
      </c>
      <c r="H5" s="10"/>
      <c r="J5" s="15"/>
    </row>
    <row r="6" spans="1:12" x14ac:dyDescent="0.3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" thickBot="1" x14ac:dyDescent="0.4">
      <c r="C7" s="34">
        <f>C5/4</f>
        <v>5198944.9924999997</v>
      </c>
      <c r="D7" s="12"/>
      <c r="E7" s="12"/>
      <c r="F7" s="12"/>
      <c r="G7" s="13">
        <f>G5/4</f>
        <v>9442377.5999999996</v>
      </c>
      <c r="H7" s="14"/>
    </row>
    <row r="8" spans="1:12" x14ac:dyDescent="0.35">
      <c r="C8" s="35"/>
      <c r="G8" s="36"/>
    </row>
    <row r="9" spans="1:12" x14ac:dyDescent="0.35">
      <c r="B9" s="1" t="s">
        <v>6</v>
      </c>
      <c r="G9" s="15"/>
    </row>
    <row r="10" spans="1:12" x14ac:dyDescent="0.35">
      <c r="B10" s="1"/>
      <c r="G10" s="15"/>
    </row>
    <row r="11" spans="1:12" x14ac:dyDescent="0.35">
      <c r="B11" s="1" t="s">
        <v>7</v>
      </c>
    </row>
    <row r="12" spans="1:12" x14ac:dyDescent="0.35">
      <c r="E12" s="36"/>
      <c r="F12" s="37"/>
      <c r="I12" s="37"/>
    </row>
    <row r="14" spans="1:12" s="17" customFormat="1" ht="72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35">
      <c r="B15" s="20"/>
      <c r="C15" s="20"/>
      <c r="D15" s="20"/>
      <c r="E15" s="21">
        <f>SUM(E16:E66)</f>
        <v>1938</v>
      </c>
      <c r="F15" s="22">
        <f>C7/E15</f>
        <v>2682.6341550567595</v>
      </c>
      <c r="G15" s="23">
        <f>SUM(G16:G66)</f>
        <v>5198944.9924999988</v>
      </c>
      <c r="H15" s="21">
        <f>SUM(H16:H66)</f>
        <v>93126</v>
      </c>
      <c r="I15" s="22">
        <f>G7/H15</f>
        <v>101.39357000193286</v>
      </c>
      <c r="J15" s="23">
        <f>SUM(J16:J66)</f>
        <v>9442377.5999999978</v>
      </c>
      <c r="K15" s="23">
        <f>SUM(K16:K66)</f>
        <v>14641322.592499997</v>
      </c>
      <c r="L15" s="23">
        <f>K15/3</f>
        <v>4880440.8641666658</v>
      </c>
    </row>
    <row r="16" spans="1:12" x14ac:dyDescent="0.35">
      <c r="A16">
        <v>141346</v>
      </c>
      <c r="B16" s="24">
        <v>22002</v>
      </c>
      <c r="C16" s="25" t="s">
        <v>45</v>
      </c>
      <c r="D16" t="s">
        <v>46</v>
      </c>
      <c r="E16">
        <v>40</v>
      </c>
      <c r="F16" s="27">
        <f>$F$15</f>
        <v>2682.6341550567595</v>
      </c>
      <c r="G16" s="28">
        <f>F16*E16</f>
        <v>107305.36620227038</v>
      </c>
      <c r="H16" s="26">
        <v>2433</v>
      </c>
      <c r="I16" s="27">
        <f>$I$15</f>
        <v>101.39357000193286</v>
      </c>
      <c r="J16" s="15">
        <f>H16*I16</f>
        <v>246690.55581470265</v>
      </c>
      <c r="K16" s="15">
        <f>J16+G16</f>
        <v>353995.92201697303</v>
      </c>
      <c r="L16" s="29">
        <f t="shared" ref="L16:L66" si="0">K16/3</f>
        <v>117998.64067232434</v>
      </c>
    </row>
    <row r="17" spans="1:12" x14ac:dyDescent="0.35">
      <c r="A17">
        <v>141328</v>
      </c>
      <c r="B17" s="24">
        <v>18013</v>
      </c>
      <c r="C17" s="25" t="s">
        <v>47</v>
      </c>
      <c r="D17" t="s">
        <v>46</v>
      </c>
      <c r="E17">
        <v>32</v>
      </c>
      <c r="F17" s="27">
        <f t="shared" ref="F17:F66" si="1">$F$15</f>
        <v>2682.6341550567595</v>
      </c>
      <c r="G17" s="28">
        <f t="shared" ref="G17:G66" si="2">F17*E17</f>
        <v>85844.292961816303</v>
      </c>
      <c r="H17" s="26">
        <v>873</v>
      </c>
      <c r="I17" s="27">
        <f t="shared" ref="I17:I66" si="3">$I$15</f>
        <v>101.39357000193286</v>
      </c>
      <c r="J17" s="15">
        <f t="shared" ref="J17:J66" si="4">H17*I17</f>
        <v>88516.58661168738</v>
      </c>
      <c r="K17" s="15">
        <f t="shared" ref="K17:K66" si="5">J17+G17</f>
        <v>174360.87957350368</v>
      </c>
      <c r="L17" s="29">
        <f t="shared" si="0"/>
        <v>58120.293191167897</v>
      </c>
    </row>
    <row r="18" spans="1:12" x14ac:dyDescent="0.35">
      <c r="A18">
        <v>141321</v>
      </c>
      <c r="B18" s="24">
        <v>2014</v>
      </c>
      <c r="C18" s="25" t="s">
        <v>48</v>
      </c>
      <c r="D18" t="s">
        <v>46</v>
      </c>
      <c r="E18">
        <v>11</v>
      </c>
      <c r="F18" s="27">
        <f t="shared" si="1"/>
        <v>2682.6341550567595</v>
      </c>
      <c r="G18" s="28">
        <f t="shared" si="2"/>
        <v>29508.975705624354</v>
      </c>
      <c r="H18" s="26">
        <v>2052</v>
      </c>
      <c r="I18" s="27">
        <f t="shared" si="3"/>
        <v>101.39357000193286</v>
      </c>
      <c r="J18" s="15">
        <f t="shared" si="4"/>
        <v>208059.60564396624</v>
      </c>
      <c r="K18" s="15">
        <f t="shared" si="5"/>
        <v>237568.58134959059</v>
      </c>
      <c r="L18" s="29">
        <f t="shared" si="0"/>
        <v>79189.527116530197</v>
      </c>
    </row>
    <row r="19" spans="1:12" x14ac:dyDescent="0.35">
      <c r="A19">
        <v>141324</v>
      </c>
      <c r="B19" s="24">
        <v>5004</v>
      </c>
      <c r="C19" s="25" t="s">
        <v>49</v>
      </c>
      <c r="D19" t="s">
        <v>46</v>
      </c>
      <c r="E19">
        <v>97</v>
      </c>
      <c r="F19" s="27">
        <f t="shared" si="1"/>
        <v>2682.6341550567595</v>
      </c>
      <c r="G19" s="28">
        <f t="shared" si="2"/>
        <v>260215.51304050567</v>
      </c>
      <c r="H19" s="26">
        <v>2817</v>
      </c>
      <c r="I19" s="27">
        <f t="shared" si="3"/>
        <v>101.39357000193286</v>
      </c>
      <c r="J19" s="15">
        <f t="shared" si="4"/>
        <v>285625.68669544486</v>
      </c>
      <c r="K19" s="15">
        <f t="shared" si="5"/>
        <v>545841.19973595056</v>
      </c>
      <c r="L19" s="29">
        <f t="shared" si="0"/>
        <v>181947.06657865018</v>
      </c>
    </row>
    <row r="20" spans="1:12" x14ac:dyDescent="0.35">
      <c r="A20">
        <v>141305</v>
      </c>
      <c r="B20" s="24">
        <v>3010</v>
      </c>
      <c r="C20" s="25" t="s">
        <v>50</v>
      </c>
      <c r="D20" t="s">
        <v>46</v>
      </c>
      <c r="E20">
        <v>85</v>
      </c>
      <c r="F20" s="27">
        <f t="shared" si="1"/>
        <v>2682.6341550567595</v>
      </c>
      <c r="G20" s="28">
        <f t="shared" si="2"/>
        <v>228023.90317982456</v>
      </c>
      <c r="H20" s="26">
        <v>1988</v>
      </c>
      <c r="I20" s="27">
        <f t="shared" si="3"/>
        <v>101.39357000193286</v>
      </c>
      <c r="J20" s="15">
        <f t="shared" si="4"/>
        <v>201570.41716384253</v>
      </c>
      <c r="K20" s="15">
        <f t="shared" si="5"/>
        <v>429594.32034366706</v>
      </c>
      <c r="L20" s="29">
        <f t="shared" si="0"/>
        <v>143198.10678122236</v>
      </c>
    </row>
    <row r="21" spans="1:12" x14ac:dyDescent="0.35">
      <c r="A21">
        <v>141320</v>
      </c>
      <c r="B21" s="24">
        <v>16002</v>
      </c>
      <c r="C21" s="25" t="s">
        <v>51</v>
      </c>
      <c r="D21" t="s">
        <v>46</v>
      </c>
      <c r="E21">
        <v>64</v>
      </c>
      <c r="F21" s="27">
        <f t="shared" si="1"/>
        <v>2682.6341550567595</v>
      </c>
      <c r="G21" s="28">
        <f t="shared" si="2"/>
        <v>171688.58592363261</v>
      </c>
      <c r="H21" s="26">
        <v>4190</v>
      </c>
      <c r="I21" s="27">
        <f t="shared" si="3"/>
        <v>101.39357000193286</v>
      </c>
      <c r="J21" s="15">
        <f t="shared" si="4"/>
        <v>424839.0583080987</v>
      </c>
      <c r="K21" s="15">
        <f t="shared" si="5"/>
        <v>596527.6442317313</v>
      </c>
      <c r="L21" s="29">
        <f t="shared" si="0"/>
        <v>198842.54807724376</v>
      </c>
    </row>
    <row r="22" spans="1:12" x14ac:dyDescent="0.35">
      <c r="A22">
        <v>140112</v>
      </c>
      <c r="B22" s="24">
        <v>8015</v>
      </c>
      <c r="C22" s="25" t="s">
        <v>52</v>
      </c>
      <c r="D22" t="s">
        <v>46</v>
      </c>
      <c r="E22">
        <v>12</v>
      </c>
      <c r="F22" s="27">
        <f t="shared" si="1"/>
        <v>2682.6341550567595</v>
      </c>
      <c r="G22" s="28">
        <f t="shared" si="2"/>
        <v>32191.609860681114</v>
      </c>
      <c r="H22" s="26">
        <v>1676</v>
      </c>
      <c r="I22" s="27">
        <f t="shared" si="3"/>
        <v>101.39357000193286</v>
      </c>
      <c r="J22" s="15">
        <f t="shared" si="4"/>
        <v>169935.62332323947</v>
      </c>
      <c r="K22" s="15">
        <f t="shared" si="5"/>
        <v>202127.23318392059</v>
      </c>
      <c r="L22" s="29">
        <f t="shared" si="0"/>
        <v>67375.744394640191</v>
      </c>
    </row>
    <row r="23" spans="1:12" x14ac:dyDescent="0.35">
      <c r="A23">
        <v>141344</v>
      </c>
      <c r="B23" s="24">
        <v>12004</v>
      </c>
      <c r="C23" s="25" t="s">
        <v>53</v>
      </c>
      <c r="D23" t="s">
        <v>46</v>
      </c>
      <c r="E23">
        <v>11</v>
      </c>
      <c r="F23" s="27">
        <f t="shared" si="1"/>
        <v>2682.6341550567595</v>
      </c>
      <c r="G23" s="28">
        <f t="shared" si="2"/>
        <v>29508.975705624354</v>
      </c>
      <c r="H23" s="26">
        <v>1622</v>
      </c>
      <c r="I23" s="27">
        <f t="shared" si="3"/>
        <v>101.39357000193286</v>
      </c>
      <c r="J23" s="15">
        <f t="shared" si="4"/>
        <v>164460.3705431351</v>
      </c>
      <c r="K23" s="15">
        <f t="shared" si="5"/>
        <v>193969.34624875945</v>
      </c>
      <c r="L23" s="29">
        <f t="shared" si="0"/>
        <v>64656.448749586481</v>
      </c>
    </row>
    <row r="24" spans="1:12" x14ac:dyDescent="0.35">
      <c r="A24">
        <v>141326</v>
      </c>
      <c r="B24" s="24">
        <v>13023</v>
      </c>
      <c r="C24" s="25" t="s">
        <v>54</v>
      </c>
      <c r="D24" t="s">
        <v>46</v>
      </c>
      <c r="E24">
        <v>10</v>
      </c>
      <c r="F24" s="27">
        <f t="shared" si="1"/>
        <v>2682.6341550567595</v>
      </c>
      <c r="G24" s="28">
        <f t="shared" si="2"/>
        <v>26826.341550567595</v>
      </c>
      <c r="H24" s="26">
        <v>1153</v>
      </c>
      <c r="I24" s="27">
        <f t="shared" si="3"/>
        <v>101.39357000193286</v>
      </c>
      <c r="J24" s="15">
        <f t="shared" si="4"/>
        <v>116906.78621222859</v>
      </c>
      <c r="K24" s="15">
        <f t="shared" si="5"/>
        <v>143733.12776279618</v>
      </c>
      <c r="L24" s="29">
        <f t="shared" si="0"/>
        <v>47911.042587598728</v>
      </c>
    </row>
    <row r="25" spans="1:12" x14ac:dyDescent="0.35">
      <c r="A25">
        <v>141343</v>
      </c>
      <c r="B25" s="24">
        <v>18014</v>
      </c>
      <c r="C25" s="25" t="s">
        <v>55</v>
      </c>
      <c r="D25" t="s">
        <v>46</v>
      </c>
      <c r="E25">
        <v>188</v>
      </c>
      <c r="F25" s="27">
        <f t="shared" si="1"/>
        <v>2682.6341550567595</v>
      </c>
      <c r="G25" s="28">
        <f t="shared" si="2"/>
        <v>504335.22115067078</v>
      </c>
      <c r="H25" s="26">
        <v>3223</v>
      </c>
      <c r="I25" s="27">
        <f t="shared" si="3"/>
        <v>101.39357000193286</v>
      </c>
      <c r="J25" s="15">
        <f t="shared" si="4"/>
        <v>326791.47611622961</v>
      </c>
      <c r="K25" s="15">
        <f t="shared" si="5"/>
        <v>831126.69726690045</v>
      </c>
      <c r="L25" s="29">
        <f t="shared" si="0"/>
        <v>277042.23242230015</v>
      </c>
    </row>
    <row r="26" spans="1:12" x14ac:dyDescent="0.35">
      <c r="A26">
        <v>141317</v>
      </c>
      <c r="B26" s="24">
        <v>7006</v>
      </c>
      <c r="C26" s="25" t="s">
        <v>56</v>
      </c>
      <c r="D26" t="s">
        <v>46</v>
      </c>
      <c r="E26">
        <v>114</v>
      </c>
      <c r="F26" s="27">
        <f t="shared" si="1"/>
        <v>2682.6341550567595</v>
      </c>
      <c r="G26" s="28">
        <f t="shared" si="2"/>
        <v>305820.29367647058</v>
      </c>
      <c r="H26" s="26">
        <v>3014</v>
      </c>
      <c r="I26" s="27">
        <f t="shared" si="3"/>
        <v>101.39357000193286</v>
      </c>
      <c r="J26" s="15">
        <f t="shared" si="4"/>
        <v>305600.21998582565</v>
      </c>
      <c r="K26" s="15">
        <f t="shared" si="5"/>
        <v>611420.51366229623</v>
      </c>
      <c r="L26" s="29">
        <f t="shared" si="0"/>
        <v>203806.83788743208</v>
      </c>
    </row>
    <row r="27" spans="1:12" x14ac:dyDescent="0.35">
      <c r="A27">
        <v>141300</v>
      </c>
      <c r="B27" s="24">
        <v>3009</v>
      </c>
      <c r="C27" s="25" t="s">
        <v>57</v>
      </c>
      <c r="D27" t="s">
        <v>46</v>
      </c>
      <c r="E27">
        <v>8</v>
      </c>
      <c r="F27" s="27">
        <f t="shared" si="1"/>
        <v>2682.6341550567595</v>
      </c>
      <c r="G27" s="28">
        <f t="shared" si="2"/>
        <v>21461.073240454076</v>
      </c>
      <c r="H27" s="26">
        <v>558</v>
      </c>
      <c r="I27" s="27">
        <f t="shared" si="3"/>
        <v>101.39357000193286</v>
      </c>
      <c r="J27" s="15">
        <f t="shared" si="4"/>
        <v>56577.612061078536</v>
      </c>
      <c r="K27" s="15">
        <f t="shared" si="5"/>
        <v>78038.68530153262</v>
      </c>
      <c r="L27" s="29">
        <f t="shared" si="0"/>
        <v>26012.895100510872</v>
      </c>
    </row>
    <row r="28" spans="1:12" x14ac:dyDescent="0.35">
      <c r="A28">
        <v>141345</v>
      </c>
      <c r="B28" s="24">
        <v>19001</v>
      </c>
      <c r="C28" s="25" t="s">
        <v>58</v>
      </c>
      <c r="D28" t="s">
        <v>46</v>
      </c>
      <c r="E28">
        <v>39</v>
      </c>
      <c r="F28" s="27">
        <f t="shared" si="1"/>
        <v>2682.6341550567595</v>
      </c>
      <c r="G28" s="28">
        <f t="shared" si="2"/>
        <v>104622.73204721362</v>
      </c>
      <c r="H28" s="26">
        <v>2707</v>
      </c>
      <c r="I28" s="27">
        <f t="shared" si="3"/>
        <v>101.39357000193286</v>
      </c>
      <c r="J28" s="15">
        <f t="shared" si="4"/>
        <v>274472.39399523224</v>
      </c>
      <c r="K28" s="15">
        <f t="shared" si="5"/>
        <v>379095.12604244589</v>
      </c>
      <c r="L28" s="29">
        <f t="shared" si="0"/>
        <v>126365.04201414862</v>
      </c>
    </row>
    <row r="29" spans="1:12" x14ac:dyDescent="0.35">
      <c r="A29">
        <v>141319</v>
      </c>
      <c r="B29" s="24">
        <v>7004</v>
      </c>
      <c r="C29" s="25" t="s">
        <v>59</v>
      </c>
      <c r="D29" t="s">
        <v>46</v>
      </c>
      <c r="E29">
        <v>68</v>
      </c>
      <c r="F29" s="27">
        <f t="shared" si="1"/>
        <v>2682.6341550567595</v>
      </c>
      <c r="G29" s="28">
        <f t="shared" si="2"/>
        <v>182419.12254385964</v>
      </c>
      <c r="H29" s="26">
        <v>2733</v>
      </c>
      <c r="I29" s="27">
        <f t="shared" si="3"/>
        <v>101.39357000193286</v>
      </c>
      <c r="J29" s="15">
        <f t="shared" si="4"/>
        <v>277108.62681528251</v>
      </c>
      <c r="K29" s="15">
        <f t="shared" si="5"/>
        <v>459527.74935914215</v>
      </c>
      <c r="L29" s="29">
        <f t="shared" si="0"/>
        <v>153175.91645304739</v>
      </c>
    </row>
    <row r="30" spans="1:12" x14ac:dyDescent="0.35">
      <c r="A30">
        <v>140138</v>
      </c>
      <c r="B30" s="24">
        <v>6002</v>
      </c>
      <c r="C30" s="25" t="s">
        <v>60</v>
      </c>
      <c r="D30" t="s">
        <v>46</v>
      </c>
      <c r="E30">
        <v>34</v>
      </c>
      <c r="F30" s="27">
        <f t="shared" si="1"/>
        <v>2682.6341550567595</v>
      </c>
      <c r="G30" s="28">
        <f t="shared" si="2"/>
        <v>91209.561271929822</v>
      </c>
      <c r="H30" s="26">
        <v>2663</v>
      </c>
      <c r="I30" s="27">
        <f t="shared" si="3"/>
        <v>101.39357000193286</v>
      </c>
      <c r="J30" s="15">
        <f t="shared" si="4"/>
        <v>270011.07691514719</v>
      </c>
      <c r="K30" s="15">
        <f t="shared" si="5"/>
        <v>361220.63818707701</v>
      </c>
      <c r="L30" s="29">
        <f t="shared" si="0"/>
        <v>120406.87939569233</v>
      </c>
    </row>
    <row r="31" spans="1:12" x14ac:dyDescent="0.35">
      <c r="A31">
        <v>140141</v>
      </c>
      <c r="B31" s="24">
        <v>3007</v>
      </c>
      <c r="C31" s="25" t="s">
        <v>61</v>
      </c>
      <c r="D31" t="s">
        <v>46</v>
      </c>
      <c r="E31">
        <v>30</v>
      </c>
      <c r="F31" s="27">
        <f t="shared" si="1"/>
        <v>2682.6341550567595</v>
      </c>
      <c r="G31" s="28">
        <f t="shared" si="2"/>
        <v>80479.024651702784</v>
      </c>
      <c r="H31" s="26">
        <v>1998</v>
      </c>
      <c r="I31" s="27">
        <f t="shared" si="3"/>
        <v>101.39357000193286</v>
      </c>
      <c r="J31" s="15">
        <f t="shared" si="4"/>
        <v>202584.35286386186</v>
      </c>
      <c r="K31" s="15">
        <f t="shared" si="5"/>
        <v>283063.37751556467</v>
      </c>
      <c r="L31" s="29">
        <f t="shared" si="0"/>
        <v>94354.459171854891</v>
      </c>
    </row>
    <row r="32" spans="1:12" x14ac:dyDescent="0.35">
      <c r="A32">
        <v>140038</v>
      </c>
      <c r="B32" s="24">
        <v>18004</v>
      </c>
      <c r="C32" s="25" t="s">
        <v>62</v>
      </c>
      <c r="D32" t="s">
        <v>46</v>
      </c>
      <c r="E32">
        <v>48</v>
      </c>
      <c r="F32" s="27">
        <f t="shared" si="1"/>
        <v>2682.6341550567595</v>
      </c>
      <c r="G32" s="28">
        <f t="shared" si="2"/>
        <v>128766.43944272446</v>
      </c>
      <c r="H32" s="26">
        <v>1521</v>
      </c>
      <c r="I32" s="27">
        <f t="shared" si="3"/>
        <v>101.39357000193286</v>
      </c>
      <c r="J32" s="15">
        <f t="shared" si="4"/>
        <v>154219.61997293986</v>
      </c>
      <c r="K32" s="15">
        <f t="shared" si="5"/>
        <v>282986.05941566429</v>
      </c>
      <c r="L32" s="29">
        <f t="shared" si="0"/>
        <v>94328.686471888097</v>
      </c>
    </row>
    <row r="33" spans="1:12" x14ac:dyDescent="0.35">
      <c r="A33">
        <v>141341</v>
      </c>
      <c r="B33" s="24">
        <v>16001</v>
      </c>
      <c r="C33" s="25" t="s">
        <v>63</v>
      </c>
      <c r="D33" t="s">
        <v>46</v>
      </c>
      <c r="E33">
        <v>16</v>
      </c>
      <c r="F33" s="27">
        <f t="shared" si="1"/>
        <v>2682.6341550567595</v>
      </c>
      <c r="G33" s="28">
        <f t="shared" si="2"/>
        <v>42922.146480908152</v>
      </c>
      <c r="H33" s="26">
        <v>1745</v>
      </c>
      <c r="I33" s="27">
        <f t="shared" si="3"/>
        <v>101.39357000193286</v>
      </c>
      <c r="J33" s="15">
        <f t="shared" si="4"/>
        <v>176931.77965337283</v>
      </c>
      <c r="K33" s="15">
        <f t="shared" si="5"/>
        <v>219853.92613428098</v>
      </c>
      <c r="L33" s="29">
        <f t="shared" si="0"/>
        <v>73284.64204476033</v>
      </c>
    </row>
    <row r="34" spans="1:12" x14ac:dyDescent="0.35">
      <c r="A34">
        <v>141332</v>
      </c>
      <c r="B34" s="24">
        <v>8011</v>
      </c>
      <c r="C34" s="25" t="s">
        <v>64</v>
      </c>
      <c r="D34" t="s">
        <v>46</v>
      </c>
      <c r="E34">
        <v>32</v>
      </c>
      <c r="F34" s="27">
        <f t="shared" si="1"/>
        <v>2682.6341550567595</v>
      </c>
      <c r="G34" s="28">
        <f t="shared" si="2"/>
        <v>85844.292961816303</v>
      </c>
      <c r="H34" s="26">
        <v>1483</v>
      </c>
      <c r="I34" s="27">
        <f t="shared" si="3"/>
        <v>101.39357000193286</v>
      </c>
      <c r="J34" s="15">
        <f t="shared" si="4"/>
        <v>150366.66431286643</v>
      </c>
      <c r="K34" s="15">
        <f t="shared" si="5"/>
        <v>236210.95727468273</v>
      </c>
      <c r="L34" s="29">
        <f t="shared" si="0"/>
        <v>78736.985758227573</v>
      </c>
    </row>
    <row r="35" spans="1:12" x14ac:dyDescent="0.35">
      <c r="A35">
        <v>141331</v>
      </c>
      <c r="B35" s="24">
        <v>4009</v>
      </c>
      <c r="C35" s="25" t="s">
        <v>65</v>
      </c>
      <c r="D35" t="s">
        <v>46</v>
      </c>
      <c r="E35">
        <v>28</v>
      </c>
      <c r="F35" s="27">
        <f t="shared" si="1"/>
        <v>2682.6341550567595</v>
      </c>
      <c r="G35" s="28">
        <f t="shared" si="2"/>
        <v>75113.756341589266</v>
      </c>
      <c r="H35" s="26">
        <v>1221</v>
      </c>
      <c r="I35" s="27">
        <f t="shared" si="3"/>
        <v>101.39357000193286</v>
      </c>
      <c r="J35" s="15">
        <f t="shared" si="4"/>
        <v>123801.54897236002</v>
      </c>
      <c r="K35" s="15">
        <f t="shared" si="5"/>
        <v>198915.3053139493</v>
      </c>
      <c r="L35" s="29">
        <f t="shared" si="0"/>
        <v>66305.101771316433</v>
      </c>
    </row>
    <row r="36" spans="1:12" x14ac:dyDescent="0.35">
      <c r="A36">
        <v>140016</v>
      </c>
      <c r="B36" s="24">
        <v>6003</v>
      </c>
      <c r="C36" s="25" t="s">
        <v>66</v>
      </c>
      <c r="D36" t="s">
        <v>46</v>
      </c>
      <c r="E36">
        <v>21</v>
      </c>
      <c r="F36" s="27">
        <f t="shared" si="1"/>
        <v>2682.6341550567595</v>
      </c>
      <c r="G36" s="28">
        <f t="shared" si="2"/>
        <v>56335.317256191949</v>
      </c>
      <c r="H36" s="26">
        <v>1942</v>
      </c>
      <c r="I36" s="27">
        <f t="shared" si="3"/>
        <v>101.39357000193286</v>
      </c>
      <c r="J36" s="15">
        <f t="shared" si="4"/>
        <v>196906.31294375361</v>
      </c>
      <c r="K36" s="15">
        <f t="shared" si="5"/>
        <v>253241.63019994556</v>
      </c>
      <c r="L36" s="29">
        <f t="shared" si="0"/>
        <v>84413.876733315192</v>
      </c>
    </row>
    <row r="37" spans="1:12" x14ac:dyDescent="0.35">
      <c r="A37">
        <v>141323</v>
      </c>
      <c r="B37" s="24">
        <v>13019</v>
      </c>
      <c r="C37" s="25" t="s">
        <v>67</v>
      </c>
      <c r="D37" t="s">
        <v>46</v>
      </c>
      <c r="E37">
        <v>32</v>
      </c>
      <c r="F37" s="27">
        <f t="shared" si="1"/>
        <v>2682.6341550567595</v>
      </c>
      <c r="G37" s="28">
        <f t="shared" si="2"/>
        <v>85844.292961816303</v>
      </c>
      <c r="H37" s="26">
        <v>2076</v>
      </c>
      <c r="I37" s="27">
        <f t="shared" si="3"/>
        <v>101.39357000193286</v>
      </c>
      <c r="J37" s="15">
        <f t="shared" si="4"/>
        <v>210493.0513240126</v>
      </c>
      <c r="K37" s="15">
        <f t="shared" si="5"/>
        <v>296337.34428582888</v>
      </c>
      <c r="L37" s="29">
        <f t="shared" si="0"/>
        <v>98779.114761942954</v>
      </c>
    </row>
    <row r="38" spans="1:12" x14ac:dyDescent="0.35">
      <c r="A38">
        <v>140109</v>
      </c>
      <c r="B38" s="24">
        <v>19023</v>
      </c>
      <c r="C38" s="25" t="s">
        <v>68</v>
      </c>
      <c r="D38" t="s">
        <v>46</v>
      </c>
      <c r="E38">
        <v>16</v>
      </c>
      <c r="F38" s="27">
        <f t="shared" si="1"/>
        <v>2682.6341550567595</v>
      </c>
      <c r="G38" s="28">
        <f t="shared" si="2"/>
        <v>42922.146480908152</v>
      </c>
      <c r="H38" s="26">
        <v>2149</v>
      </c>
      <c r="I38" s="27">
        <f t="shared" si="3"/>
        <v>101.39357000193286</v>
      </c>
      <c r="J38" s="15">
        <f t="shared" si="4"/>
        <v>217894.78193415373</v>
      </c>
      <c r="K38" s="15">
        <f t="shared" si="5"/>
        <v>260816.92841506188</v>
      </c>
      <c r="L38" s="29">
        <f t="shared" si="0"/>
        <v>86938.976138353959</v>
      </c>
    </row>
    <row r="39" spans="1:12" x14ac:dyDescent="0.35">
      <c r="A39">
        <v>141307</v>
      </c>
      <c r="B39" s="24">
        <v>16012</v>
      </c>
      <c r="C39" s="25" t="s">
        <v>69</v>
      </c>
      <c r="D39" t="s">
        <v>46</v>
      </c>
      <c r="E39">
        <v>14</v>
      </c>
      <c r="F39" s="27">
        <f t="shared" si="1"/>
        <v>2682.6341550567595</v>
      </c>
      <c r="G39" s="28">
        <f t="shared" si="2"/>
        <v>37556.878170794633</v>
      </c>
      <c r="H39" s="26">
        <v>773</v>
      </c>
      <c r="I39" s="27">
        <f t="shared" si="3"/>
        <v>101.39357000193286</v>
      </c>
      <c r="J39" s="15">
        <f t="shared" si="4"/>
        <v>78377.229611494098</v>
      </c>
      <c r="K39" s="15">
        <f t="shared" si="5"/>
        <v>115934.10778228873</v>
      </c>
      <c r="L39" s="29">
        <f t="shared" si="0"/>
        <v>38644.702594096241</v>
      </c>
    </row>
    <row r="40" spans="1:12" x14ac:dyDescent="0.35">
      <c r="A40">
        <v>141303</v>
      </c>
      <c r="B40" s="24">
        <v>3062</v>
      </c>
      <c r="C40" s="25" t="s">
        <v>70</v>
      </c>
      <c r="D40" t="s">
        <v>46</v>
      </c>
      <c r="E40">
        <v>0</v>
      </c>
      <c r="F40" s="27">
        <f t="shared" si="1"/>
        <v>2682.6341550567595</v>
      </c>
      <c r="G40" s="28">
        <f t="shared" si="2"/>
        <v>0</v>
      </c>
      <c r="H40" s="26">
        <v>1094</v>
      </c>
      <c r="I40" s="27">
        <f t="shared" si="3"/>
        <v>101.39357000193286</v>
      </c>
      <c r="J40" s="15">
        <f t="shared" si="4"/>
        <v>110924.56558211455</v>
      </c>
      <c r="K40" s="15">
        <f t="shared" si="5"/>
        <v>110924.56558211455</v>
      </c>
      <c r="L40" s="29">
        <f t="shared" si="0"/>
        <v>36974.85519403818</v>
      </c>
    </row>
    <row r="41" spans="1:12" x14ac:dyDescent="0.35">
      <c r="A41">
        <v>141327</v>
      </c>
      <c r="B41" s="24">
        <v>13013</v>
      </c>
      <c r="C41" s="25" t="s">
        <v>71</v>
      </c>
      <c r="D41" t="s">
        <v>46</v>
      </c>
      <c r="E41">
        <v>50</v>
      </c>
      <c r="F41" s="27">
        <f t="shared" si="1"/>
        <v>2682.6341550567595</v>
      </c>
      <c r="G41" s="28">
        <f t="shared" si="2"/>
        <v>134131.70775283797</v>
      </c>
      <c r="H41" s="26">
        <v>2135</v>
      </c>
      <c r="I41" s="27">
        <f t="shared" si="3"/>
        <v>101.39357000193286</v>
      </c>
      <c r="J41" s="15">
        <f t="shared" si="4"/>
        <v>216475.27195412666</v>
      </c>
      <c r="K41" s="15">
        <f t="shared" si="5"/>
        <v>350606.97970696463</v>
      </c>
      <c r="L41" s="29">
        <f t="shared" si="0"/>
        <v>116868.99323565488</v>
      </c>
    </row>
    <row r="42" spans="1:12" x14ac:dyDescent="0.35">
      <c r="A42">
        <v>141301</v>
      </c>
      <c r="B42" s="24">
        <v>13010</v>
      </c>
      <c r="C42" s="25" t="s">
        <v>72</v>
      </c>
      <c r="D42" t="s">
        <v>46</v>
      </c>
      <c r="E42">
        <v>5</v>
      </c>
      <c r="F42" s="27">
        <f t="shared" si="1"/>
        <v>2682.6341550567595</v>
      </c>
      <c r="G42" s="28">
        <f t="shared" si="2"/>
        <v>13413.170775283797</v>
      </c>
      <c r="H42" s="26">
        <v>1485</v>
      </c>
      <c r="I42" s="27">
        <f t="shared" si="3"/>
        <v>101.39357000193286</v>
      </c>
      <c r="J42" s="15">
        <f t="shared" si="4"/>
        <v>150569.4514528703</v>
      </c>
      <c r="K42" s="15">
        <f t="shared" si="5"/>
        <v>163982.6222281541</v>
      </c>
      <c r="L42" s="29">
        <f t="shared" si="0"/>
        <v>54660.874076051368</v>
      </c>
    </row>
    <row r="43" spans="1:12" x14ac:dyDescent="0.35">
      <c r="A43">
        <v>141338</v>
      </c>
      <c r="B43" s="24">
        <v>3091</v>
      </c>
      <c r="C43" s="25" t="s">
        <v>50</v>
      </c>
      <c r="D43" t="s">
        <v>46</v>
      </c>
      <c r="E43">
        <v>9</v>
      </c>
      <c r="F43" s="27">
        <f t="shared" si="1"/>
        <v>2682.6341550567595</v>
      </c>
      <c r="G43" s="28">
        <f t="shared" si="2"/>
        <v>24143.707395510835</v>
      </c>
      <c r="H43" s="26">
        <v>1118</v>
      </c>
      <c r="I43" s="27">
        <f t="shared" si="3"/>
        <v>101.39357000193286</v>
      </c>
      <c r="J43" s="15">
        <f t="shared" si="4"/>
        <v>113358.01126216093</v>
      </c>
      <c r="K43" s="15">
        <f t="shared" si="5"/>
        <v>137501.71865767176</v>
      </c>
      <c r="L43" s="29">
        <f t="shared" si="0"/>
        <v>45833.906219223922</v>
      </c>
    </row>
    <row r="44" spans="1:12" x14ac:dyDescent="0.35">
      <c r="A44">
        <v>140027</v>
      </c>
      <c r="B44" s="24">
        <v>16011</v>
      </c>
      <c r="C44" s="25" t="s">
        <v>73</v>
      </c>
      <c r="D44" t="s">
        <v>46</v>
      </c>
      <c r="E44">
        <v>1</v>
      </c>
      <c r="F44" s="27">
        <f t="shared" si="1"/>
        <v>2682.6341550567595</v>
      </c>
      <c r="G44" s="28">
        <f t="shared" si="2"/>
        <v>2682.6341550567595</v>
      </c>
      <c r="H44" s="26">
        <v>122</v>
      </c>
      <c r="I44" s="27">
        <f t="shared" si="3"/>
        <v>101.39357000193286</v>
      </c>
      <c r="J44" s="15">
        <f t="shared" si="4"/>
        <v>12370.015540235809</v>
      </c>
      <c r="K44" s="15">
        <f t="shared" si="5"/>
        <v>15052.649695292568</v>
      </c>
      <c r="L44" s="29">
        <f t="shared" si="0"/>
        <v>5017.549898430856</v>
      </c>
    </row>
    <row r="45" spans="1:12" x14ac:dyDescent="0.35">
      <c r="A45">
        <v>140003</v>
      </c>
      <c r="B45" s="24">
        <v>18010</v>
      </c>
      <c r="C45" s="25" t="s">
        <v>74</v>
      </c>
      <c r="D45" t="s">
        <v>46</v>
      </c>
      <c r="E45">
        <v>0</v>
      </c>
      <c r="F45" s="27">
        <f t="shared" si="1"/>
        <v>2682.6341550567595</v>
      </c>
      <c r="G45" s="28">
        <f t="shared" si="2"/>
        <v>0</v>
      </c>
      <c r="H45" s="26">
        <v>1324</v>
      </c>
      <c r="I45" s="27">
        <f t="shared" si="3"/>
        <v>101.39357000193286</v>
      </c>
      <c r="J45" s="15">
        <f t="shared" si="4"/>
        <v>134245.08668255911</v>
      </c>
      <c r="K45" s="15">
        <f t="shared" si="5"/>
        <v>134245.08668255911</v>
      </c>
      <c r="L45" s="29">
        <f t="shared" si="0"/>
        <v>44748.362227519705</v>
      </c>
    </row>
    <row r="46" spans="1:12" x14ac:dyDescent="0.35">
      <c r="A46">
        <v>140173</v>
      </c>
      <c r="B46" s="24">
        <v>13012</v>
      </c>
      <c r="C46" s="25" t="s">
        <v>75</v>
      </c>
      <c r="D46" t="s">
        <v>46</v>
      </c>
      <c r="E46">
        <v>0</v>
      </c>
      <c r="F46" s="27">
        <f t="shared" si="1"/>
        <v>2682.6341550567595</v>
      </c>
      <c r="G46" s="28">
        <f t="shared" si="2"/>
        <v>0</v>
      </c>
      <c r="H46" s="26">
        <v>788</v>
      </c>
      <c r="I46" s="27">
        <f t="shared" si="3"/>
        <v>101.39357000193286</v>
      </c>
      <c r="J46" s="15">
        <f t="shared" si="4"/>
        <v>79898.133161523088</v>
      </c>
      <c r="K46" s="15">
        <f t="shared" si="5"/>
        <v>79898.133161523088</v>
      </c>
      <c r="L46" s="29">
        <f t="shared" si="0"/>
        <v>26632.711053841031</v>
      </c>
    </row>
    <row r="47" spans="1:12" x14ac:dyDescent="0.35">
      <c r="A47">
        <v>141308</v>
      </c>
      <c r="B47" s="24">
        <v>14003</v>
      </c>
      <c r="C47" s="25" t="s">
        <v>76</v>
      </c>
      <c r="D47" t="s">
        <v>46</v>
      </c>
      <c r="E47">
        <v>4</v>
      </c>
      <c r="F47" s="27">
        <f t="shared" si="1"/>
        <v>2682.6341550567595</v>
      </c>
      <c r="G47" s="28">
        <f t="shared" si="2"/>
        <v>10730.536620227038</v>
      </c>
      <c r="H47" s="26">
        <v>317</v>
      </c>
      <c r="I47" s="27">
        <f t="shared" si="3"/>
        <v>101.39357000193286</v>
      </c>
      <c r="J47" s="15">
        <f t="shared" si="4"/>
        <v>32141.761690612715</v>
      </c>
      <c r="K47" s="15">
        <f t="shared" si="5"/>
        <v>42872.298310839753</v>
      </c>
      <c r="L47" s="29">
        <f t="shared" si="0"/>
        <v>14290.76610361325</v>
      </c>
    </row>
    <row r="48" spans="1:12" x14ac:dyDescent="0.35">
      <c r="A48">
        <v>140121</v>
      </c>
      <c r="B48" s="24">
        <v>8014</v>
      </c>
      <c r="C48" s="25" t="s">
        <v>77</v>
      </c>
      <c r="D48" t="s">
        <v>46</v>
      </c>
      <c r="E48">
        <v>1</v>
      </c>
      <c r="F48" s="27">
        <f t="shared" si="1"/>
        <v>2682.6341550567595</v>
      </c>
      <c r="G48" s="28">
        <f t="shared" si="2"/>
        <v>2682.6341550567595</v>
      </c>
      <c r="H48" s="26">
        <v>83</v>
      </c>
      <c r="I48" s="27">
        <f t="shared" si="3"/>
        <v>101.39357000193286</v>
      </c>
      <c r="J48" s="15">
        <f t="shared" si="4"/>
        <v>8415.6663101604281</v>
      </c>
      <c r="K48" s="15">
        <f t="shared" si="5"/>
        <v>11098.300465217188</v>
      </c>
      <c r="L48" s="29">
        <f t="shared" si="0"/>
        <v>3699.4334884057293</v>
      </c>
    </row>
    <row r="49" spans="1:12" x14ac:dyDescent="0.35">
      <c r="A49">
        <v>141302</v>
      </c>
      <c r="B49" s="24">
        <v>7009</v>
      </c>
      <c r="C49" s="25" t="s">
        <v>78</v>
      </c>
      <c r="D49" t="s">
        <v>46</v>
      </c>
      <c r="E49">
        <v>21</v>
      </c>
      <c r="F49" s="27">
        <f t="shared" si="1"/>
        <v>2682.6341550567595</v>
      </c>
      <c r="G49" s="28">
        <f t="shared" si="2"/>
        <v>56335.317256191949</v>
      </c>
      <c r="H49" s="26">
        <v>798</v>
      </c>
      <c r="I49" s="27">
        <f t="shared" si="3"/>
        <v>101.39357000193286</v>
      </c>
      <c r="J49" s="15">
        <f t="shared" si="4"/>
        <v>80912.068861542415</v>
      </c>
      <c r="K49" s="15">
        <f t="shared" si="5"/>
        <v>137247.38611773436</v>
      </c>
      <c r="L49" s="29">
        <f t="shared" si="0"/>
        <v>45749.128705911455</v>
      </c>
    </row>
    <row r="50" spans="1:12" x14ac:dyDescent="0.35">
      <c r="A50">
        <v>141309</v>
      </c>
      <c r="B50" s="24">
        <v>5009</v>
      </c>
      <c r="C50" s="25" t="s">
        <v>79</v>
      </c>
      <c r="D50" t="s">
        <v>46</v>
      </c>
      <c r="E50">
        <v>5</v>
      </c>
      <c r="F50" s="27">
        <f t="shared" si="1"/>
        <v>2682.6341550567595</v>
      </c>
      <c r="G50" s="28">
        <f t="shared" si="2"/>
        <v>13413.170775283797</v>
      </c>
      <c r="H50" s="26">
        <v>924</v>
      </c>
      <c r="I50" s="27">
        <f t="shared" si="3"/>
        <v>101.39357000193286</v>
      </c>
      <c r="J50" s="15">
        <f t="shared" si="4"/>
        <v>93687.658681785964</v>
      </c>
      <c r="K50" s="15">
        <f t="shared" si="5"/>
        <v>107100.82945706976</v>
      </c>
      <c r="L50" s="29">
        <f t="shared" si="0"/>
        <v>35700.276485689923</v>
      </c>
    </row>
    <row r="51" spans="1:12" x14ac:dyDescent="0.35">
      <c r="A51">
        <v>141306</v>
      </c>
      <c r="B51" s="24">
        <v>19009</v>
      </c>
      <c r="C51" s="25" t="s">
        <v>80</v>
      </c>
      <c r="D51" t="s">
        <v>46</v>
      </c>
      <c r="E51">
        <v>15</v>
      </c>
      <c r="F51" s="27">
        <f t="shared" si="1"/>
        <v>2682.6341550567595</v>
      </c>
      <c r="G51" s="28">
        <f t="shared" si="2"/>
        <v>40239.512325851392</v>
      </c>
      <c r="H51" s="26">
        <v>1360</v>
      </c>
      <c r="I51" s="27">
        <f t="shared" si="3"/>
        <v>101.39357000193286</v>
      </c>
      <c r="J51" s="15">
        <f t="shared" si="4"/>
        <v>137895.25520262867</v>
      </c>
      <c r="K51" s="15">
        <f t="shared" si="5"/>
        <v>178134.76752848006</v>
      </c>
      <c r="L51" s="29">
        <f t="shared" si="0"/>
        <v>59378.255842826686</v>
      </c>
    </row>
    <row r="52" spans="1:12" x14ac:dyDescent="0.35">
      <c r="A52">
        <v>141315</v>
      </c>
      <c r="B52" s="24">
        <v>16009</v>
      </c>
      <c r="C52" s="25" t="s">
        <v>81</v>
      </c>
      <c r="D52" t="s">
        <v>46</v>
      </c>
      <c r="E52">
        <v>46</v>
      </c>
      <c r="F52" s="27">
        <f t="shared" si="1"/>
        <v>2682.6341550567595</v>
      </c>
      <c r="G52" s="28">
        <f t="shared" si="2"/>
        <v>123401.17113261094</v>
      </c>
      <c r="H52" s="26">
        <v>1498</v>
      </c>
      <c r="I52" s="27">
        <f t="shared" si="3"/>
        <v>101.39357000193286</v>
      </c>
      <c r="J52" s="15">
        <f t="shared" si="4"/>
        <v>151887.56786289543</v>
      </c>
      <c r="K52" s="15">
        <f t="shared" si="5"/>
        <v>275288.73899550637</v>
      </c>
      <c r="L52" s="29">
        <f t="shared" si="0"/>
        <v>91762.912998502128</v>
      </c>
    </row>
    <row r="53" spans="1:12" x14ac:dyDescent="0.35">
      <c r="A53">
        <v>141304</v>
      </c>
      <c r="B53" s="24">
        <v>1001</v>
      </c>
      <c r="C53" s="25" t="s">
        <v>82</v>
      </c>
      <c r="D53" t="s">
        <v>46</v>
      </c>
      <c r="E53">
        <v>1</v>
      </c>
      <c r="F53" s="27">
        <f t="shared" si="1"/>
        <v>2682.6341550567595</v>
      </c>
      <c r="G53" s="28">
        <f t="shared" si="2"/>
        <v>2682.6341550567595</v>
      </c>
      <c r="H53" s="26">
        <v>1180</v>
      </c>
      <c r="I53" s="27">
        <f t="shared" si="3"/>
        <v>101.39357000193286</v>
      </c>
      <c r="J53" s="15">
        <f t="shared" si="4"/>
        <v>119644.41260228078</v>
      </c>
      <c r="K53" s="15">
        <f t="shared" si="5"/>
        <v>122327.04675733754</v>
      </c>
      <c r="L53" s="29">
        <f t="shared" si="0"/>
        <v>40775.682252445848</v>
      </c>
    </row>
    <row r="54" spans="1:12" x14ac:dyDescent="0.35">
      <c r="A54">
        <v>140199</v>
      </c>
      <c r="B54" s="24">
        <v>12007</v>
      </c>
      <c r="C54" s="25" t="s">
        <v>83</v>
      </c>
      <c r="D54" t="s">
        <v>46</v>
      </c>
      <c r="E54">
        <v>215</v>
      </c>
      <c r="F54" s="27">
        <f t="shared" si="1"/>
        <v>2682.6341550567595</v>
      </c>
      <c r="G54" s="28">
        <f t="shared" si="2"/>
        <v>576766.34333720326</v>
      </c>
      <c r="H54" s="26">
        <v>2840</v>
      </c>
      <c r="I54" s="27">
        <f t="shared" si="3"/>
        <v>101.39357000193286</v>
      </c>
      <c r="J54" s="15">
        <f t="shared" si="4"/>
        <v>287957.73880548932</v>
      </c>
      <c r="K54" s="15">
        <f t="shared" si="5"/>
        <v>864724.08214269252</v>
      </c>
      <c r="L54" s="29">
        <f t="shared" si="0"/>
        <v>288241.36071423086</v>
      </c>
    </row>
    <row r="55" spans="1:12" x14ac:dyDescent="0.35">
      <c r="A55">
        <v>140168</v>
      </c>
      <c r="B55" s="24">
        <v>8009</v>
      </c>
      <c r="C55" s="25" t="s">
        <v>84</v>
      </c>
      <c r="D55" t="s">
        <v>46</v>
      </c>
      <c r="E55">
        <v>33</v>
      </c>
      <c r="F55" s="27">
        <f t="shared" si="1"/>
        <v>2682.6341550567595</v>
      </c>
      <c r="G55" s="28">
        <f t="shared" si="2"/>
        <v>88526.927116873063</v>
      </c>
      <c r="H55" s="26">
        <v>979</v>
      </c>
      <c r="I55" s="27">
        <f t="shared" si="3"/>
        <v>101.39357000193286</v>
      </c>
      <c r="J55" s="15">
        <f t="shared" si="4"/>
        <v>99264.305031892261</v>
      </c>
      <c r="K55" s="15">
        <f t="shared" si="5"/>
        <v>187791.23214876532</v>
      </c>
      <c r="L55" s="29">
        <f t="shared" si="0"/>
        <v>62597.077382921772</v>
      </c>
    </row>
    <row r="56" spans="1:12" x14ac:dyDescent="0.35">
      <c r="A56">
        <v>141322</v>
      </c>
      <c r="B56" s="24">
        <v>12005</v>
      </c>
      <c r="C56" s="25" t="s">
        <v>85</v>
      </c>
      <c r="D56" t="s">
        <v>46</v>
      </c>
      <c r="E56">
        <v>96</v>
      </c>
      <c r="F56" s="27">
        <f t="shared" si="1"/>
        <v>2682.6341550567595</v>
      </c>
      <c r="G56" s="28">
        <f t="shared" si="2"/>
        <v>257532.87888544891</v>
      </c>
      <c r="H56" s="26">
        <v>2348</v>
      </c>
      <c r="I56" s="27">
        <f t="shared" si="3"/>
        <v>101.39357000193286</v>
      </c>
      <c r="J56" s="15">
        <f t="shared" si="4"/>
        <v>238072.10236453835</v>
      </c>
      <c r="K56" s="15">
        <f t="shared" si="5"/>
        <v>495604.98124998726</v>
      </c>
      <c r="L56" s="29">
        <f t="shared" si="0"/>
        <v>165201.66041666243</v>
      </c>
    </row>
    <row r="57" spans="1:12" x14ac:dyDescent="0.35">
      <c r="A57">
        <v>140102</v>
      </c>
      <c r="B57" s="24">
        <v>20001</v>
      </c>
      <c r="C57" s="25" t="s">
        <v>86</v>
      </c>
      <c r="D57" t="s">
        <v>46</v>
      </c>
      <c r="E57">
        <v>65</v>
      </c>
      <c r="F57" s="27">
        <f t="shared" si="1"/>
        <v>2682.6341550567595</v>
      </c>
      <c r="G57" s="28">
        <f t="shared" si="2"/>
        <v>174371.22007868937</v>
      </c>
      <c r="H57" s="26">
        <v>2082</v>
      </c>
      <c r="I57" s="27">
        <f t="shared" si="3"/>
        <v>101.39357000193286</v>
      </c>
      <c r="J57" s="15">
        <f t="shared" si="4"/>
        <v>211101.41274402422</v>
      </c>
      <c r="K57" s="15">
        <f t="shared" si="5"/>
        <v>385472.63282271358</v>
      </c>
      <c r="L57" s="29">
        <f t="shared" si="0"/>
        <v>128490.87760757119</v>
      </c>
    </row>
    <row r="58" spans="1:12" x14ac:dyDescent="0.35">
      <c r="A58">
        <v>141335</v>
      </c>
      <c r="B58" s="24">
        <v>8005</v>
      </c>
      <c r="C58" s="25" t="s">
        <v>87</v>
      </c>
      <c r="D58" t="s">
        <v>46</v>
      </c>
      <c r="E58">
        <v>36</v>
      </c>
      <c r="F58" s="27">
        <f t="shared" si="1"/>
        <v>2682.6341550567595</v>
      </c>
      <c r="G58" s="28">
        <f t="shared" si="2"/>
        <v>96574.829582043341</v>
      </c>
      <c r="H58" s="26">
        <v>868</v>
      </c>
      <c r="I58" s="27">
        <f t="shared" si="3"/>
        <v>101.39357000193286</v>
      </c>
      <c r="J58" s="15">
        <f t="shared" si="4"/>
        <v>88009.618761677717</v>
      </c>
      <c r="K58" s="15">
        <f t="shared" si="5"/>
        <v>184584.44834372104</v>
      </c>
      <c r="L58" s="29">
        <f t="shared" si="0"/>
        <v>61528.149447907017</v>
      </c>
    </row>
    <row r="59" spans="1:12" x14ac:dyDescent="0.35">
      <c r="A59">
        <v>140203</v>
      </c>
      <c r="B59" s="24">
        <v>19028</v>
      </c>
      <c r="C59" s="25" t="s">
        <v>88</v>
      </c>
      <c r="D59" t="s">
        <v>46</v>
      </c>
      <c r="E59">
        <v>67</v>
      </c>
      <c r="F59" s="27">
        <f t="shared" si="1"/>
        <v>2682.6341550567595</v>
      </c>
      <c r="G59" s="28">
        <f t="shared" si="2"/>
        <v>179736.48838880289</v>
      </c>
      <c r="H59" s="26">
        <v>1568</v>
      </c>
      <c r="I59" s="27">
        <f t="shared" si="3"/>
        <v>101.39357000193286</v>
      </c>
      <c r="J59" s="15">
        <f t="shared" si="4"/>
        <v>158985.11776303072</v>
      </c>
      <c r="K59" s="15">
        <f t="shared" si="5"/>
        <v>338721.60615183361</v>
      </c>
      <c r="L59" s="29">
        <f t="shared" si="0"/>
        <v>112907.2020506112</v>
      </c>
    </row>
    <row r="60" spans="1:12" x14ac:dyDescent="0.35">
      <c r="A60">
        <v>141325</v>
      </c>
      <c r="B60" s="24">
        <v>11004</v>
      </c>
      <c r="C60" s="25" t="s">
        <v>89</v>
      </c>
      <c r="D60" t="s">
        <v>46</v>
      </c>
      <c r="E60">
        <v>16</v>
      </c>
      <c r="F60" s="27">
        <f t="shared" si="1"/>
        <v>2682.6341550567595</v>
      </c>
      <c r="G60" s="28">
        <f t="shared" si="2"/>
        <v>42922.146480908152</v>
      </c>
      <c r="H60" s="26">
        <v>3481</v>
      </c>
      <c r="I60" s="27">
        <f t="shared" si="3"/>
        <v>101.39357000193286</v>
      </c>
      <c r="J60" s="15">
        <f t="shared" si="4"/>
        <v>352951.01717672829</v>
      </c>
      <c r="K60" s="15">
        <f t="shared" si="5"/>
        <v>395873.16365763644</v>
      </c>
      <c r="L60" s="29">
        <f t="shared" si="0"/>
        <v>131957.72121921214</v>
      </c>
    </row>
    <row r="61" spans="1:12" x14ac:dyDescent="0.35">
      <c r="A61">
        <v>140047</v>
      </c>
      <c r="B61" s="24">
        <v>13009</v>
      </c>
      <c r="C61" s="25" t="s">
        <v>90</v>
      </c>
      <c r="D61" t="s">
        <v>46</v>
      </c>
      <c r="E61">
        <v>18</v>
      </c>
      <c r="F61" s="27">
        <f t="shared" si="1"/>
        <v>2682.6341550567595</v>
      </c>
      <c r="G61" s="28">
        <f t="shared" si="2"/>
        <v>48287.414791021671</v>
      </c>
      <c r="H61" s="26">
        <v>2381</v>
      </c>
      <c r="I61" s="27">
        <f t="shared" si="3"/>
        <v>101.39357000193286</v>
      </c>
      <c r="J61" s="15">
        <f t="shared" si="4"/>
        <v>241418.09017460214</v>
      </c>
      <c r="K61" s="15">
        <f t="shared" si="5"/>
        <v>289705.50496562384</v>
      </c>
      <c r="L61" s="29">
        <f t="shared" si="0"/>
        <v>96568.501655207947</v>
      </c>
    </row>
    <row r="62" spans="1:12" x14ac:dyDescent="0.35">
      <c r="A62">
        <v>141310</v>
      </c>
      <c r="B62" s="24">
        <v>13005</v>
      </c>
      <c r="C62" s="25" t="s">
        <v>91</v>
      </c>
      <c r="D62" t="s">
        <v>46</v>
      </c>
      <c r="E62">
        <v>8</v>
      </c>
      <c r="F62" s="27">
        <f t="shared" si="1"/>
        <v>2682.6341550567595</v>
      </c>
      <c r="G62" s="28">
        <f t="shared" si="2"/>
        <v>21461.073240454076</v>
      </c>
      <c r="H62" s="26">
        <v>1929</v>
      </c>
      <c r="I62" s="27">
        <f t="shared" si="3"/>
        <v>101.39357000193286</v>
      </c>
      <c r="J62" s="15">
        <f t="shared" si="4"/>
        <v>195588.19653372848</v>
      </c>
      <c r="K62" s="15">
        <f t="shared" si="5"/>
        <v>217049.26977418255</v>
      </c>
      <c r="L62" s="29">
        <f t="shared" si="0"/>
        <v>72349.75659139418</v>
      </c>
    </row>
    <row r="63" spans="1:12" x14ac:dyDescent="0.35">
      <c r="A63">
        <v>141342</v>
      </c>
      <c r="B63" s="24">
        <v>1006</v>
      </c>
      <c r="C63" s="25" t="s">
        <v>92</v>
      </c>
      <c r="D63" t="s">
        <v>46</v>
      </c>
      <c r="E63">
        <v>36</v>
      </c>
      <c r="F63" s="27">
        <f t="shared" si="1"/>
        <v>2682.6341550567595</v>
      </c>
      <c r="G63" s="28">
        <f t="shared" si="2"/>
        <v>96574.829582043341</v>
      </c>
      <c r="H63" s="26">
        <v>1948</v>
      </c>
      <c r="I63" s="27">
        <f t="shared" si="3"/>
        <v>101.39357000193286</v>
      </c>
      <c r="J63" s="15">
        <f t="shared" si="4"/>
        <v>197514.6743637652</v>
      </c>
      <c r="K63" s="15">
        <f t="shared" si="5"/>
        <v>294089.50394580851</v>
      </c>
      <c r="L63" s="29">
        <f t="shared" si="0"/>
        <v>98029.834648602831</v>
      </c>
    </row>
    <row r="64" spans="1:12" x14ac:dyDescent="0.35">
      <c r="A64">
        <v>140061</v>
      </c>
      <c r="B64" s="24">
        <v>18001</v>
      </c>
      <c r="C64" s="25" t="s">
        <v>93</v>
      </c>
      <c r="D64" t="s">
        <v>46</v>
      </c>
      <c r="E64">
        <v>44</v>
      </c>
      <c r="F64" s="27">
        <f t="shared" si="1"/>
        <v>2682.6341550567595</v>
      </c>
      <c r="G64" s="28">
        <f t="shared" si="2"/>
        <v>118035.90282249742</v>
      </c>
      <c r="H64" s="26">
        <v>955</v>
      </c>
      <c r="I64" s="27">
        <f t="shared" si="3"/>
        <v>101.39357000193286</v>
      </c>
      <c r="J64" s="15">
        <f t="shared" si="4"/>
        <v>96830.85935184588</v>
      </c>
      <c r="K64" s="15">
        <f t="shared" si="5"/>
        <v>214866.76217434328</v>
      </c>
      <c r="L64" s="29">
        <f t="shared" si="0"/>
        <v>71622.254058114428</v>
      </c>
    </row>
    <row r="65" spans="1:12" x14ac:dyDescent="0.35">
      <c r="A65">
        <v>141334</v>
      </c>
      <c r="B65" s="24">
        <v>13024</v>
      </c>
      <c r="C65" s="25" t="s">
        <v>94</v>
      </c>
      <c r="D65" t="s">
        <v>46</v>
      </c>
      <c r="E65">
        <v>78</v>
      </c>
      <c r="F65" s="27">
        <f t="shared" si="1"/>
        <v>2682.6341550567595</v>
      </c>
      <c r="G65" s="28">
        <f t="shared" si="2"/>
        <v>209245.46409442724</v>
      </c>
      <c r="H65" s="26">
        <v>3798</v>
      </c>
      <c r="I65" s="27">
        <f t="shared" si="3"/>
        <v>101.39357000193286</v>
      </c>
      <c r="J65" s="15">
        <f t="shared" si="4"/>
        <v>385092.778867341</v>
      </c>
      <c r="K65" s="15">
        <f t="shared" si="5"/>
        <v>594338.24296176829</v>
      </c>
      <c r="L65" s="29">
        <f t="shared" si="0"/>
        <v>198112.74765392276</v>
      </c>
    </row>
    <row r="66" spans="1:12" x14ac:dyDescent="0.35">
      <c r="A66">
        <v>141316</v>
      </c>
      <c r="B66" s="24">
        <v>8018</v>
      </c>
      <c r="C66" s="25" t="s">
        <v>95</v>
      </c>
      <c r="D66" t="s">
        <v>46</v>
      </c>
      <c r="E66">
        <v>18</v>
      </c>
      <c r="F66" s="27">
        <f t="shared" si="1"/>
        <v>2682.6341550567595</v>
      </c>
      <c r="G66" s="28">
        <f t="shared" si="2"/>
        <v>48287.414791021671</v>
      </c>
      <c r="H66" s="26">
        <v>5113</v>
      </c>
      <c r="I66" s="27">
        <f t="shared" si="3"/>
        <v>101.39357000193286</v>
      </c>
      <c r="J66" s="15">
        <f t="shared" si="4"/>
        <v>518425.32341988268</v>
      </c>
      <c r="K66" s="15">
        <f t="shared" si="5"/>
        <v>566712.73821090441</v>
      </c>
      <c r="L66" s="29">
        <f t="shared" si="0"/>
        <v>188904.24607030148</v>
      </c>
    </row>
    <row r="67" spans="1:12" x14ac:dyDescent="0.35">
      <c r="E67" s="1"/>
      <c r="G67" s="38"/>
      <c r="H67" s="1"/>
      <c r="J67" s="38"/>
      <c r="K67" s="38"/>
    </row>
  </sheetData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D510-C7DF-4358-94CA-0CFE7B1EDAE3}">
  <sheetPr>
    <pageSetUpPr fitToPage="1"/>
  </sheetPr>
  <dimension ref="A1:L40"/>
  <sheetViews>
    <sheetView topLeftCell="B1" zoomScale="90" zoomScaleNormal="90" workbookViewId="0">
      <selection activeCell="D21" sqref="D21"/>
    </sheetView>
  </sheetViews>
  <sheetFormatPr defaultRowHeight="14.5" x14ac:dyDescent="0.35"/>
  <cols>
    <col min="1" max="1" width="0" hidden="1" customWidth="1"/>
    <col min="3" max="3" width="33.1796875" customWidth="1"/>
    <col min="4" max="4" width="11.54296875" customWidth="1"/>
    <col min="5" max="5" width="13.26953125" bestFit="1" customWidth="1"/>
    <col min="7" max="7" width="16.7265625" bestFit="1" customWidth="1"/>
    <col min="8" max="8" width="14.54296875" customWidth="1"/>
    <col min="10" max="11" width="16.7265625" bestFit="1" customWidth="1"/>
    <col min="12" max="12" width="13.26953125" bestFit="1" customWidth="1"/>
  </cols>
  <sheetData>
    <row r="1" spans="1:12" x14ac:dyDescent="0.35">
      <c r="B1" s="1" t="s">
        <v>0</v>
      </c>
    </row>
    <row r="2" spans="1:12" x14ac:dyDescent="0.35">
      <c r="B2" s="1" t="s">
        <v>96</v>
      </c>
    </row>
    <row r="4" spans="1:12" x14ac:dyDescent="0.35">
      <c r="B4" s="1" t="s">
        <v>6</v>
      </c>
    </row>
    <row r="5" spans="1:12" x14ac:dyDescent="0.35">
      <c r="B5" s="1"/>
    </row>
    <row r="6" spans="1:12" x14ac:dyDescent="0.35">
      <c r="B6" s="1" t="s">
        <v>7</v>
      </c>
    </row>
    <row r="9" spans="1:12" ht="29" x14ac:dyDescent="0.35">
      <c r="B9" s="18" t="s">
        <v>8</v>
      </c>
      <c r="C9" s="18" t="s">
        <v>9</v>
      </c>
      <c r="D9" s="18" t="s">
        <v>10</v>
      </c>
      <c r="E9" s="18" t="s">
        <v>97</v>
      </c>
      <c r="F9" s="18" t="s">
        <v>98</v>
      </c>
      <c r="G9" s="18" t="s">
        <v>99</v>
      </c>
      <c r="H9" s="18" t="s">
        <v>100</v>
      </c>
      <c r="I9" s="18" t="s">
        <v>101</v>
      </c>
      <c r="J9" s="18" t="s">
        <v>102</v>
      </c>
      <c r="K9" s="18" t="s">
        <v>103</v>
      </c>
      <c r="L9" s="18" t="s">
        <v>18</v>
      </c>
    </row>
    <row r="10" spans="1:12" x14ac:dyDescent="0.35">
      <c r="A10">
        <v>142010</v>
      </c>
      <c r="B10">
        <v>8020</v>
      </c>
      <c r="C10" s="25" t="s">
        <v>104</v>
      </c>
      <c r="D10" s="39" t="s">
        <v>105</v>
      </c>
      <c r="E10" s="26">
        <v>3253</v>
      </c>
      <c r="F10">
        <v>645.04999999999995</v>
      </c>
      <c r="G10" s="28">
        <f t="shared" ref="G10:G15" si="0">F10*E10</f>
        <v>2098347.65</v>
      </c>
      <c r="K10" s="15">
        <f>G10+J10</f>
        <v>2098347.65</v>
      </c>
      <c r="L10" s="15">
        <f>K10/3</f>
        <v>699449.21666666667</v>
      </c>
    </row>
    <row r="11" spans="1:12" x14ac:dyDescent="0.35">
      <c r="A11">
        <v>142008</v>
      </c>
      <c r="B11">
        <v>14085</v>
      </c>
      <c r="C11" s="25" t="s">
        <v>106</v>
      </c>
      <c r="D11" s="39" t="s">
        <v>105</v>
      </c>
      <c r="E11" s="26">
        <v>962</v>
      </c>
      <c r="F11">
        <f>$F$10</f>
        <v>645.04999999999995</v>
      </c>
      <c r="G11" s="28">
        <f t="shared" si="0"/>
        <v>620538.1</v>
      </c>
      <c r="K11" s="15">
        <f t="shared" ref="K11:K16" si="1">G11+J11</f>
        <v>620538.1</v>
      </c>
      <c r="L11" s="15">
        <f t="shared" ref="L11:L16" si="2">K11/3</f>
        <v>206846.03333333333</v>
      </c>
    </row>
    <row r="12" spans="1:12" x14ac:dyDescent="0.35">
      <c r="A12">
        <v>142009</v>
      </c>
      <c r="B12">
        <v>3019</v>
      </c>
      <c r="C12" s="25" t="s">
        <v>107</v>
      </c>
      <c r="D12" s="39" t="s">
        <v>105</v>
      </c>
      <c r="E12" s="26">
        <v>862</v>
      </c>
      <c r="F12">
        <f>$F$10</f>
        <v>645.04999999999995</v>
      </c>
      <c r="G12" s="28">
        <f t="shared" si="0"/>
        <v>556033.1</v>
      </c>
      <c r="K12" s="15">
        <f t="shared" si="1"/>
        <v>556033.1</v>
      </c>
      <c r="L12" s="15">
        <f t="shared" si="2"/>
        <v>185344.36666666667</v>
      </c>
    </row>
    <row r="13" spans="1:12" x14ac:dyDescent="0.35">
      <c r="A13">
        <v>142006</v>
      </c>
      <c r="B13">
        <v>19012</v>
      </c>
      <c r="C13" s="25" t="s">
        <v>108</v>
      </c>
      <c r="D13" s="39" t="s">
        <v>105</v>
      </c>
      <c r="E13" s="26">
        <v>66</v>
      </c>
      <c r="F13">
        <f>$F$10</f>
        <v>645.04999999999995</v>
      </c>
      <c r="G13" s="28">
        <f t="shared" si="0"/>
        <v>42573.299999999996</v>
      </c>
      <c r="K13" s="15">
        <f t="shared" si="1"/>
        <v>42573.299999999996</v>
      </c>
      <c r="L13" s="15">
        <f t="shared" si="2"/>
        <v>14191.099999999999</v>
      </c>
    </row>
    <row r="14" spans="1:12" x14ac:dyDescent="0.35">
      <c r="A14">
        <v>142013</v>
      </c>
      <c r="B14">
        <v>16014</v>
      </c>
      <c r="C14" s="25" t="s">
        <v>109</v>
      </c>
      <c r="D14" s="39" t="s">
        <v>105</v>
      </c>
      <c r="E14" s="26">
        <v>687</v>
      </c>
      <c r="F14">
        <f>$F$10</f>
        <v>645.04999999999995</v>
      </c>
      <c r="G14" s="28">
        <f t="shared" si="0"/>
        <v>443149.35</v>
      </c>
      <c r="K14" s="15">
        <f t="shared" si="1"/>
        <v>443149.35</v>
      </c>
      <c r="L14" s="15">
        <f t="shared" si="2"/>
        <v>147716.44999999998</v>
      </c>
    </row>
    <row r="15" spans="1:12" x14ac:dyDescent="0.35">
      <c r="A15">
        <v>140105</v>
      </c>
      <c r="B15">
        <v>4013</v>
      </c>
      <c r="C15" s="25" t="s">
        <v>110</v>
      </c>
      <c r="D15" s="39" t="s">
        <v>105</v>
      </c>
      <c r="E15" s="26">
        <v>2423</v>
      </c>
      <c r="F15">
        <f>$F$10</f>
        <v>645.04999999999995</v>
      </c>
      <c r="G15" s="28">
        <f t="shared" si="0"/>
        <v>1562956.15</v>
      </c>
      <c r="K15" s="15">
        <f t="shared" si="1"/>
        <v>1562956.15</v>
      </c>
      <c r="L15" s="15">
        <f t="shared" si="2"/>
        <v>520985.3833333333</v>
      </c>
    </row>
    <row r="16" spans="1:12" ht="15" thickBot="1" x14ac:dyDescent="0.4">
      <c r="B16" s="40" t="s">
        <v>111</v>
      </c>
      <c r="C16" s="40"/>
      <c r="D16" s="41"/>
      <c r="E16" s="42">
        <f>SUM(E10:E15)</f>
        <v>8253</v>
      </c>
      <c r="F16" s="40"/>
      <c r="G16" s="43">
        <f>SUM(G10:G15)</f>
        <v>5323597.6500000004</v>
      </c>
      <c r="H16" s="44">
        <f>SUM(H10:H15)</f>
        <v>0</v>
      </c>
      <c r="I16" s="40"/>
      <c r="J16" s="43">
        <f>SUM(J10:J15)</f>
        <v>0</v>
      </c>
      <c r="K16" s="45">
        <f t="shared" si="1"/>
        <v>5323597.6500000004</v>
      </c>
      <c r="L16" s="45">
        <f t="shared" si="2"/>
        <v>1774532.55</v>
      </c>
    </row>
    <row r="17" spans="1:12" x14ac:dyDescent="0.35">
      <c r="D17" s="39"/>
    </row>
    <row r="18" spans="1:12" x14ac:dyDescent="0.35">
      <c r="A18">
        <v>144031</v>
      </c>
      <c r="B18">
        <v>19005</v>
      </c>
      <c r="C18" s="25" t="s">
        <v>112</v>
      </c>
      <c r="D18" s="39" t="s">
        <v>113</v>
      </c>
      <c r="E18" s="26">
        <v>1561</v>
      </c>
      <c r="F18" s="46">
        <v>283.02999999999997</v>
      </c>
      <c r="G18" s="28">
        <f t="shared" ref="G18:G27" si="3">F18*E18</f>
        <v>441809.82999999996</v>
      </c>
      <c r="H18" s="26">
        <v>209</v>
      </c>
      <c r="I18" s="47">
        <v>298.37</v>
      </c>
      <c r="J18" s="28">
        <f>H18*I18</f>
        <v>62359.33</v>
      </c>
      <c r="K18" s="15">
        <f t="shared" ref="K18:K29" si="4">G18+J18</f>
        <v>504169.16</v>
      </c>
      <c r="L18" s="15">
        <f t="shared" ref="L18:L29" si="5">K18/3</f>
        <v>168056.38666666666</v>
      </c>
    </row>
    <row r="19" spans="1:12" x14ac:dyDescent="0.35">
      <c r="A19">
        <v>144035</v>
      </c>
      <c r="B19">
        <v>14004</v>
      </c>
      <c r="C19" s="25" t="s">
        <v>114</v>
      </c>
      <c r="D19" s="39" t="s">
        <v>113</v>
      </c>
      <c r="E19" s="26">
        <v>101</v>
      </c>
      <c r="F19">
        <f>$F$18</f>
        <v>283.02999999999997</v>
      </c>
      <c r="G19" s="28">
        <f t="shared" si="3"/>
        <v>28586.03</v>
      </c>
      <c r="H19" s="26">
        <v>12</v>
      </c>
      <c r="I19">
        <f>$I$18</f>
        <v>298.37</v>
      </c>
      <c r="J19" s="28">
        <f>H19*I19</f>
        <v>3580.44</v>
      </c>
      <c r="K19" s="15">
        <f t="shared" si="4"/>
        <v>32166.469999999998</v>
      </c>
      <c r="L19" s="15">
        <f t="shared" si="5"/>
        <v>10722.156666666666</v>
      </c>
    </row>
    <row r="20" spans="1:12" x14ac:dyDescent="0.35">
      <c r="A20">
        <v>140033</v>
      </c>
      <c r="B20">
        <v>23002</v>
      </c>
      <c r="C20" s="25" t="s">
        <v>115</v>
      </c>
      <c r="D20" s="39" t="s">
        <v>113</v>
      </c>
      <c r="E20" s="26">
        <v>9029</v>
      </c>
      <c r="F20">
        <f t="shared" ref="F20:F28" si="6">$F$18</f>
        <v>283.02999999999997</v>
      </c>
      <c r="G20" s="28">
        <f t="shared" si="3"/>
        <v>2555477.8699999996</v>
      </c>
      <c r="H20" s="26">
        <v>148</v>
      </c>
      <c r="I20">
        <f t="shared" ref="I20:I28" si="7">$I$18</f>
        <v>298.37</v>
      </c>
      <c r="J20" s="28">
        <f t="shared" ref="J20:J27" si="8">H20*I20</f>
        <v>44158.76</v>
      </c>
      <c r="K20" s="15">
        <f t="shared" si="4"/>
        <v>2599636.6299999994</v>
      </c>
      <c r="L20" s="15">
        <f t="shared" si="5"/>
        <v>866545.5433333331</v>
      </c>
    </row>
    <row r="21" spans="1:12" x14ac:dyDescent="0.35">
      <c r="A21">
        <v>144039</v>
      </c>
      <c r="B21">
        <v>3021</v>
      </c>
      <c r="C21" s="25" t="s">
        <v>116</v>
      </c>
      <c r="D21" s="39" t="s">
        <v>113</v>
      </c>
      <c r="E21" s="26">
        <v>4710</v>
      </c>
      <c r="F21">
        <f t="shared" si="6"/>
        <v>283.02999999999997</v>
      </c>
      <c r="G21" s="28">
        <f t="shared" si="3"/>
        <v>1333071.2999999998</v>
      </c>
      <c r="H21" s="26">
        <v>273</v>
      </c>
      <c r="I21">
        <f t="shared" si="7"/>
        <v>298.37</v>
      </c>
      <c r="J21" s="28">
        <f t="shared" si="8"/>
        <v>81455.009999999995</v>
      </c>
      <c r="K21" s="15">
        <f t="shared" si="4"/>
        <v>1414526.3099999998</v>
      </c>
      <c r="L21" s="15">
        <f t="shared" si="5"/>
        <v>471508.76999999996</v>
      </c>
    </row>
    <row r="22" spans="1:12" x14ac:dyDescent="0.35">
      <c r="A22">
        <v>144026</v>
      </c>
      <c r="B22">
        <v>3452</v>
      </c>
      <c r="C22" s="25" t="s">
        <v>117</v>
      </c>
      <c r="D22" s="39" t="s">
        <v>113</v>
      </c>
      <c r="E22" s="26">
        <v>11808</v>
      </c>
      <c r="F22">
        <f t="shared" si="6"/>
        <v>283.02999999999997</v>
      </c>
      <c r="G22" s="28">
        <f t="shared" si="3"/>
        <v>3342018.2399999998</v>
      </c>
      <c r="H22" s="26">
        <v>6375</v>
      </c>
      <c r="I22">
        <f t="shared" si="7"/>
        <v>298.37</v>
      </c>
      <c r="J22" s="28">
        <f t="shared" si="8"/>
        <v>1902108.75</v>
      </c>
      <c r="K22" s="15">
        <f t="shared" si="4"/>
        <v>5244126.99</v>
      </c>
      <c r="L22" s="15">
        <f t="shared" si="5"/>
        <v>1748042.33</v>
      </c>
    </row>
    <row r="23" spans="1:12" x14ac:dyDescent="0.35">
      <c r="A23">
        <v>144034</v>
      </c>
      <c r="B23">
        <v>19404</v>
      </c>
      <c r="C23" s="25" t="s">
        <v>118</v>
      </c>
      <c r="D23" s="39" t="s">
        <v>113</v>
      </c>
      <c r="E23" s="26">
        <v>11778</v>
      </c>
      <c r="F23">
        <f t="shared" si="6"/>
        <v>283.02999999999997</v>
      </c>
      <c r="G23" s="28">
        <f t="shared" si="3"/>
        <v>3333527.34</v>
      </c>
      <c r="H23" s="26">
        <v>2021</v>
      </c>
      <c r="I23">
        <f t="shared" si="7"/>
        <v>298.37</v>
      </c>
      <c r="J23" s="28">
        <f t="shared" si="8"/>
        <v>603005.77</v>
      </c>
      <c r="K23" s="15">
        <f t="shared" si="4"/>
        <v>3936533.11</v>
      </c>
      <c r="L23" s="15">
        <f t="shared" si="5"/>
        <v>1312177.7033333334</v>
      </c>
    </row>
    <row r="24" spans="1:12" x14ac:dyDescent="0.35">
      <c r="A24">
        <v>144009</v>
      </c>
      <c r="B24">
        <v>6036</v>
      </c>
      <c r="C24" s="25" t="s">
        <v>119</v>
      </c>
      <c r="D24" s="39" t="s">
        <v>113</v>
      </c>
      <c r="E24" s="26">
        <v>7483</v>
      </c>
      <c r="F24">
        <f t="shared" si="6"/>
        <v>283.02999999999997</v>
      </c>
      <c r="G24" s="28">
        <f t="shared" si="3"/>
        <v>2117913.4899999998</v>
      </c>
      <c r="H24" s="26">
        <v>2847</v>
      </c>
      <c r="I24">
        <f t="shared" si="7"/>
        <v>298.37</v>
      </c>
      <c r="J24" s="28">
        <f t="shared" si="8"/>
        <v>849459.39</v>
      </c>
      <c r="K24" s="15">
        <f t="shared" si="4"/>
        <v>2967372.88</v>
      </c>
      <c r="L24" s="15">
        <f t="shared" si="5"/>
        <v>989124.29333333333</v>
      </c>
    </row>
    <row r="25" spans="1:12" x14ac:dyDescent="0.35">
      <c r="A25">
        <v>19048</v>
      </c>
      <c r="B25">
        <v>19048</v>
      </c>
      <c r="C25" s="25" t="s">
        <v>120</v>
      </c>
      <c r="D25" s="39" t="s">
        <v>113</v>
      </c>
      <c r="E25" s="26">
        <v>5409</v>
      </c>
      <c r="F25">
        <f t="shared" si="6"/>
        <v>283.02999999999997</v>
      </c>
      <c r="G25" s="28">
        <f t="shared" si="3"/>
        <v>1530909.2699999998</v>
      </c>
      <c r="H25" s="26">
        <v>698</v>
      </c>
      <c r="I25">
        <f t="shared" si="7"/>
        <v>298.37</v>
      </c>
      <c r="J25" s="28">
        <f t="shared" si="8"/>
        <v>208262.26</v>
      </c>
      <c r="K25" s="15">
        <f t="shared" si="4"/>
        <v>1739171.5299999998</v>
      </c>
      <c r="L25" s="15">
        <f t="shared" si="5"/>
        <v>579723.84333333327</v>
      </c>
    </row>
    <row r="26" spans="1:12" x14ac:dyDescent="0.35">
      <c r="A26">
        <v>144029</v>
      </c>
      <c r="B26">
        <v>3013</v>
      </c>
      <c r="C26" s="25" t="s">
        <v>121</v>
      </c>
      <c r="D26" s="39" t="s">
        <v>113</v>
      </c>
      <c r="E26" s="26">
        <v>4355</v>
      </c>
      <c r="F26">
        <f t="shared" si="6"/>
        <v>283.02999999999997</v>
      </c>
      <c r="G26" s="28">
        <f t="shared" si="3"/>
        <v>1232595.6499999999</v>
      </c>
      <c r="H26" s="26">
        <v>221</v>
      </c>
      <c r="I26">
        <f t="shared" si="7"/>
        <v>298.37</v>
      </c>
      <c r="J26" s="28">
        <f t="shared" si="8"/>
        <v>65939.77</v>
      </c>
      <c r="K26" s="15">
        <f t="shared" si="4"/>
        <v>1298535.42</v>
      </c>
      <c r="L26" s="15">
        <f t="shared" si="5"/>
        <v>432845.13999999996</v>
      </c>
    </row>
    <row r="27" spans="1:12" x14ac:dyDescent="0.35">
      <c r="A27">
        <v>144040</v>
      </c>
      <c r="B27">
        <v>4200</v>
      </c>
      <c r="C27" s="25" t="s">
        <v>122</v>
      </c>
      <c r="D27" s="39" t="s">
        <v>113</v>
      </c>
      <c r="E27" s="26">
        <v>10127</v>
      </c>
      <c r="F27">
        <f t="shared" si="6"/>
        <v>283.02999999999997</v>
      </c>
      <c r="G27" s="28">
        <f t="shared" si="3"/>
        <v>2866244.8099999996</v>
      </c>
      <c r="H27" s="26">
        <v>243</v>
      </c>
      <c r="I27">
        <f t="shared" si="7"/>
        <v>298.37</v>
      </c>
      <c r="J27" s="28">
        <f t="shared" si="8"/>
        <v>72503.91</v>
      </c>
      <c r="K27" s="15">
        <f t="shared" si="4"/>
        <v>2938748.7199999997</v>
      </c>
      <c r="L27" s="15">
        <f t="shared" si="5"/>
        <v>979582.90666666662</v>
      </c>
    </row>
    <row r="28" spans="1:12" x14ac:dyDescent="0.35">
      <c r="B28">
        <v>14005</v>
      </c>
      <c r="C28" s="25" t="s">
        <v>123</v>
      </c>
      <c r="D28" s="39" t="s">
        <v>113</v>
      </c>
      <c r="E28" s="26">
        <v>1804</v>
      </c>
      <c r="F28">
        <f t="shared" si="6"/>
        <v>283.02999999999997</v>
      </c>
      <c r="G28" s="28">
        <f>F28*E28</f>
        <v>510586.11999999994</v>
      </c>
      <c r="H28" s="26">
        <v>212</v>
      </c>
      <c r="I28">
        <f t="shared" si="7"/>
        <v>298.37</v>
      </c>
      <c r="J28" s="28">
        <f>H28*I28</f>
        <v>63254.44</v>
      </c>
      <c r="K28" s="15">
        <f>G28+J28</f>
        <v>573840.55999999994</v>
      </c>
      <c r="L28" s="15">
        <f t="shared" si="5"/>
        <v>191280.18666666665</v>
      </c>
    </row>
    <row r="29" spans="1:12" ht="15" thickBot="1" x14ac:dyDescent="0.4">
      <c r="B29" s="40" t="s">
        <v>124</v>
      </c>
      <c r="C29" s="40"/>
      <c r="D29" s="41"/>
      <c r="E29" s="42">
        <f>SUM(E18:E28)</f>
        <v>68165</v>
      </c>
      <c r="F29" s="40"/>
      <c r="G29" s="43">
        <f>SUM(G18:G28)</f>
        <v>19292739.949999999</v>
      </c>
      <c r="H29" s="44">
        <f>SUM(H18:H28)</f>
        <v>13259</v>
      </c>
      <c r="I29" s="40"/>
      <c r="J29" s="43">
        <f>SUM(J18:J28)</f>
        <v>3956087.83</v>
      </c>
      <c r="K29" s="45">
        <f t="shared" si="4"/>
        <v>23248827.780000001</v>
      </c>
      <c r="L29" s="45">
        <f t="shared" si="5"/>
        <v>7749609.2600000007</v>
      </c>
    </row>
    <row r="30" spans="1:12" x14ac:dyDescent="0.35">
      <c r="A30">
        <v>143026</v>
      </c>
      <c r="D30" s="39"/>
    </row>
    <row r="31" spans="1:12" x14ac:dyDescent="0.35">
      <c r="A31">
        <v>143028</v>
      </c>
      <c r="B31">
        <v>3093</v>
      </c>
      <c r="C31" s="25" t="s">
        <v>125</v>
      </c>
      <c r="D31" s="39" t="s">
        <v>126</v>
      </c>
      <c r="E31" s="26">
        <v>2509</v>
      </c>
      <c r="F31" s="48">
        <v>533.65</v>
      </c>
      <c r="G31" s="28">
        <f>F31*E31</f>
        <v>1338927.8499999999</v>
      </c>
      <c r="H31" s="26">
        <v>4593</v>
      </c>
      <c r="I31">
        <v>124.73</v>
      </c>
      <c r="J31" s="28">
        <f>H31*I31</f>
        <v>572884.89</v>
      </c>
      <c r="K31" s="15">
        <f t="shared" ref="K31:K36" si="9">G31+J31</f>
        <v>1911812.7399999998</v>
      </c>
      <c r="L31" s="15">
        <f t="shared" ref="L31:L36" si="10">K31/3</f>
        <v>637270.91333333321</v>
      </c>
    </row>
    <row r="32" spans="1:12" x14ac:dyDescent="0.35">
      <c r="A32">
        <v>143027</v>
      </c>
      <c r="B32">
        <v>18002</v>
      </c>
      <c r="C32" s="25" t="s">
        <v>127</v>
      </c>
      <c r="D32" s="39" t="s">
        <v>126</v>
      </c>
      <c r="E32" s="26">
        <v>699</v>
      </c>
      <c r="F32">
        <f>$F$31</f>
        <v>533.65</v>
      </c>
      <c r="G32" s="28">
        <f>F32*E32</f>
        <v>373021.35</v>
      </c>
      <c r="H32" s="26">
        <v>0</v>
      </c>
      <c r="I32">
        <f>$I$31</f>
        <v>124.73</v>
      </c>
      <c r="J32" s="28">
        <f>H32*I32</f>
        <v>0</v>
      </c>
      <c r="K32" s="15">
        <f t="shared" si="9"/>
        <v>373021.35</v>
      </c>
      <c r="L32" s="15">
        <f t="shared" si="10"/>
        <v>124340.45</v>
      </c>
    </row>
    <row r="33" spans="1:12" x14ac:dyDescent="0.35">
      <c r="A33">
        <v>143025</v>
      </c>
      <c r="B33">
        <v>23010</v>
      </c>
      <c r="C33" s="25" t="s">
        <v>128</v>
      </c>
      <c r="D33" s="39" t="s">
        <v>126</v>
      </c>
      <c r="E33" s="26">
        <v>1075</v>
      </c>
      <c r="F33">
        <f>$F$31</f>
        <v>533.65</v>
      </c>
      <c r="G33" s="28">
        <f>F33*E33</f>
        <v>573673.75</v>
      </c>
      <c r="H33" s="26">
        <v>465</v>
      </c>
      <c r="I33">
        <f>$I$31</f>
        <v>124.73</v>
      </c>
      <c r="J33" s="28">
        <f>H33*I33</f>
        <v>57999.450000000004</v>
      </c>
      <c r="K33" s="15">
        <f t="shared" si="9"/>
        <v>631673.19999999995</v>
      </c>
      <c r="L33" s="15">
        <f t="shared" si="10"/>
        <v>210557.73333333331</v>
      </c>
    </row>
    <row r="34" spans="1:12" x14ac:dyDescent="0.35">
      <c r="B34">
        <v>3080</v>
      </c>
      <c r="C34" s="25" t="s">
        <v>129</v>
      </c>
      <c r="D34" s="39" t="s">
        <v>126</v>
      </c>
      <c r="E34" s="26">
        <v>2177</v>
      </c>
      <c r="F34">
        <f>$F$31</f>
        <v>533.65</v>
      </c>
      <c r="G34" s="28">
        <f>F34*E34</f>
        <v>1161756.05</v>
      </c>
      <c r="H34" s="26">
        <v>2013</v>
      </c>
      <c r="I34">
        <f>$I$31</f>
        <v>124.73</v>
      </c>
      <c r="J34" s="28">
        <f>H34*I34</f>
        <v>251081.49000000002</v>
      </c>
      <c r="K34" s="15">
        <f t="shared" si="9"/>
        <v>1412837.54</v>
      </c>
      <c r="L34" s="15">
        <f t="shared" si="10"/>
        <v>470945.84666666668</v>
      </c>
    </row>
    <row r="35" spans="1:12" x14ac:dyDescent="0.35">
      <c r="B35">
        <v>5016</v>
      </c>
      <c r="C35" s="25" t="s">
        <v>130</v>
      </c>
      <c r="D35" s="39" t="s">
        <v>126</v>
      </c>
      <c r="E35" s="26">
        <v>0</v>
      </c>
      <c r="F35">
        <f>$F$31</f>
        <v>533.65</v>
      </c>
      <c r="G35" s="28">
        <f>F35*E35</f>
        <v>0</v>
      </c>
      <c r="H35" s="26">
        <v>0</v>
      </c>
      <c r="I35">
        <f>$I$31</f>
        <v>124.73</v>
      </c>
      <c r="J35" s="28">
        <f>H35*I35</f>
        <v>0</v>
      </c>
      <c r="K35" s="15">
        <f t="shared" si="9"/>
        <v>0</v>
      </c>
      <c r="L35" s="15">
        <f t="shared" si="10"/>
        <v>0</v>
      </c>
    </row>
    <row r="36" spans="1:12" ht="15" thickBot="1" x14ac:dyDescent="0.4">
      <c r="B36" s="40" t="s">
        <v>131</v>
      </c>
      <c r="C36" s="40"/>
      <c r="D36" s="41"/>
      <c r="E36" s="42">
        <f>SUM(E31:E34)</f>
        <v>6460</v>
      </c>
      <c r="F36" s="40"/>
      <c r="G36" s="43">
        <f>SUM(G31:G34)</f>
        <v>3447379</v>
      </c>
      <c r="H36" s="44">
        <f>SUM(H31:H34)</f>
        <v>7071</v>
      </c>
      <c r="I36" s="40"/>
      <c r="J36" s="43">
        <f>SUM(J31:J34)</f>
        <v>881965.83</v>
      </c>
      <c r="K36" s="45">
        <f t="shared" si="9"/>
        <v>4329344.83</v>
      </c>
      <c r="L36" s="45">
        <f t="shared" si="10"/>
        <v>1443114.9433333334</v>
      </c>
    </row>
    <row r="38" spans="1:12" x14ac:dyDescent="0.35">
      <c r="F38" s="48"/>
    </row>
    <row r="39" spans="1:12" x14ac:dyDescent="0.35">
      <c r="F39" s="48"/>
    </row>
    <row r="40" spans="1:12" x14ac:dyDescent="0.35">
      <c r="B40" s="49"/>
      <c r="C40" s="50"/>
    </row>
  </sheetData>
  <pageMargins left="0.7" right="0.7" top="0.75" bottom="0.75" header="0.3" footer="0.3"/>
  <pageSetup scale="76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9A40-B2D6-4D43-AE00-BB3FADFE3892}">
  <dimension ref="A1:AP38"/>
  <sheetViews>
    <sheetView tabSelected="1" topLeftCell="B1" workbookViewId="0">
      <selection activeCell="C4" sqref="C4"/>
    </sheetView>
  </sheetViews>
  <sheetFormatPr defaultRowHeight="14.5" x14ac:dyDescent="0.35"/>
  <cols>
    <col min="1" max="1" width="9.1796875" hidden="1" customWidth="1"/>
    <col min="3" max="3" width="36.54296875" customWidth="1"/>
    <col min="4" max="4" width="15.81640625" customWidth="1"/>
    <col min="5" max="5" width="9.54296875" style="26" bestFit="1" customWidth="1"/>
    <col min="6" max="6" width="9.54296875" bestFit="1" customWidth="1"/>
    <col min="7" max="7" width="9.26953125" bestFit="1" customWidth="1"/>
    <col min="8" max="8" width="10.54296875" bestFit="1" customWidth="1"/>
    <col min="9" max="9" width="12.08984375" customWidth="1"/>
    <col min="10" max="10" width="9.26953125" customWidth="1"/>
    <col min="16" max="16" width="10.08984375" customWidth="1"/>
    <col min="22" max="22" width="10.7265625" customWidth="1"/>
    <col min="23" max="23" width="10.54296875" bestFit="1" customWidth="1"/>
    <col min="24" max="24" width="9.54296875" bestFit="1" customWidth="1"/>
    <col min="25" max="25" width="9.26953125" bestFit="1" customWidth="1"/>
    <col min="27" max="27" width="14.26953125" bestFit="1" customWidth="1"/>
    <col min="28" max="28" width="3.453125" customWidth="1"/>
    <col min="30" max="30" width="9.54296875" bestFit="1" customWidth="1"/>
    <col min="31" max="31" width="9.26953125" bestFit="1" customWidth="1"/>
    <col min="33" max="33" width="11.54296875" bestFit="1" customWidth="1"/>
    <col min="34" max="34" width="7.08984375" customWidth="1"/>
    <col min="39" max="39" width="10" bestFit="1" customWidth="1"/>
    <col min="40" max="40" width="3" customWidth="1"/>
    <col min="41" max="41" width="16.26953125" bestFit="1" customWidth="1"/>
    <col min="42" max="42" width="14.26953125" bestFit="1" customWidth="1"/>
  </cols>
  <sheetData>
    <row r="1" spans="1:42" x14ac:dyDescent="0.35">
      <c r="A1" s="1" t="s">
        <v>0</v>
      </c>
      <c r="B1" s="1" t="s">
        <v>0</v>
      </c>
      <c r="D1" s="26"/>
      <c r="E1"/>
    </row>
    <row r="2" spans="1:42" x14ac:dyDescent="0.35">
      <c r="A2" s="1" t="s">
        <v>132</v>
      </c>
      <c r="B2" s="1" t="s">
        <v>132</v>
      </c>
      <c r="D2" s="26"/>
      <c r="E2"/>
    </row>
    <row r="3" spans="1:42" x14ac:dyDescent="0.35">
      <c r="D3" s="26"/>
      <c r="E3"/>
    </row>
    <row r="4" spans="1:42" x14ac:dyDescent="0.35">
      <c r="B4" s="1" t="s">
        <v>6</v>
      </c>
      <c r="L4" s="16"/>
      <c r="M4" s="16"/>
      <c r="N4" s="16"/>
    </row>
    <row r="5" spans="1:42" x14ac:dyDescent="0.35">
      <c r="B5" s="1"/>
      <c r="G5" s="51"/>
      <c r="Y5" s="51"/>
      <c r="AO5" s="15"/>
    </row>
    <row r="6" spans="1:42" x14ac:dyDescent="0.35">
      <c r="B6" s="1" t="s">
        <v>7</v>
      </c>
      <c r="I6" s="15"/>
      <c r="K6" s="26"/>
      <c r="O6" s="15"/>
      <c r="Q6" s="26"/>
      <c r="U6" s="15"/>
      <c r="W6" s="26"/>
      <c r="AA6" s="15"/>
      <c r="AC6" s="26"/>
      <c r="AG6" s="15"/>
      <c r="AI6" s="26"/>
      <c r="AM6" s="15"/>
    </row>
    <row r="7" spans="1:42" x14ac:dyDescent="0.35">
      <c r="E7" s="52" t="s">
        <v>133</v>
      </c>
      <c r="F7" s="52"/>
      <c r="G7" s="52"/>
      <c r="H7" s="52"/>
      <c r="I7" s="52"/>
      <c r="K7" s="52" t="s">
        <v>134</v>
      </c>
      <c r="L7" s="52"/>
      <c r="M7" s="52"/>
      <c r="N7" s="52"/>
      <c r="O7" s="52"/>
      <c r="Q7" s="52" t="s">
        <v>135</v>
      </c>
      <c r="R7" s="52"/>
      <c r="S7" s="52"/>
      <c r="T7" s="52"/>
      <c r="U7" s="52"/>
      <c r="W7" s="52" t="s">
        <v>136</v>
      </c>
      <c r="X7" s="52"/>
      <c r="Y7" s="52"/>
      <c r="Z7" s="52"/>
      <c r="AA7" s="52"/>
      <c r="AC7" s="52" t="s">
        <v>137</v>
      </c>
      <c r="AD7" s="52"/>
      <c r="AE7" s="52"/>
      <c r="AF7" s="52"/>
      <c r="AG7" s="52"/>
      <c r="AI7" s="53" t="s">
        <v>138</v>
      </c>
      <c r="AJ7" s="53"/>
      <c r="AK7" s="53"/>
      <c r="AL7" s="53"/>
      <c r="AM7" s="53"/>
      <c r="AO7" s="54"/>
    </row>
    <row r="8" spans="1:42" ht="29.5" thickBot="1" x14ac:dyDescent="0.4">
      <c r="B8" s="18" t="s">
        <v>8</v>
      </c>
      <c r="C8" s="18" t="s">
        <v>9</v>
      </c>
      <c r="D8" s="18" t="s">
        <v>139</v>
      </c>
      <c r="E8" s="19" t="s">
        <v>140</v>
      </c>
      <c r="F8" s="18" t="s">
        <v>141</v>
      </c>
      <c r="G8" s="18" t="s">
        <v>142</v>
      </c>
      <c r="H8" s="18" t="s">
        <v>143</v>
      </c>
      <c r="I8" s="18" t="s">
        <v>144</v>
      </c>
      <c r="J8" s="55"/>
      <c r="K8" s="18" t="s">
        <v>140</v>
      </c>
      <c r="L8" s="18" t="s">
        <v>141</v>
      </c>
      <c r="M8" s="18" t="s">
        <v>142</v>
      </c>
      <c r="N8" s="18" t="s">
        <v>143</v>
      </c>
      <c r="O8" s="18" t="s">
        <v>144</v>
      </c>
      <c r="P8" s="55"/>
      <c r="Q8" s="18" t="s">
        <v>140</v>
      </c>
      <c r="R8" s="18" t="s">
        <v>141</v>
      </c>
      <c r="S8" s="18" t="s">
        <v>142</v>
      </c>
      <c r="T8" s="18" t="s">
        <v>143</v>
      </c>
      <c r="U8" s="18" t="s">
        <v>144</v>
      </c>
      <c r="V8" s="55"/>
      <c r="W8" s="18" t="s">
        <v>145</v>
      </c>
      <c r="X8" s="18" t="s">
        <v>141</v>
      </c>
      <c r="Y8" s="18" t="s">
        <v>142</v>
      </c>
      <c r="Z8" s="18" t="s">
        <v>143</v>
      </c>
      <c r="AA8" s="18" t="s">
        <v>144</v>
      </c>
      <c r="AB8" s="55"/>
      <c r="AC8" s="18" t="s">
        <v>145</v>
      </c>
      <c r="AD8" s="18" t="s">
        <v>141</v>
      </c>
      <c r="AE8" s="18" t="s">
        <v>142</v>
      </c>
      <c r="AF8" s="18" t="s">
        <v>143</v>
      </c>
      <c r="AG8" s="18" t="s">
        <v>144</v>
      </c>
      <c r="AH8" s="55"/>
      <c r="AI8" s="18" t="s">
        <v>145</v>
      </c>
      <c r="AJ8" s="18" t="s">
        <v>141</v>
      </c>
      <c r="AK8" s="18" t="s">
        <v>142</v>
      </c>
      <c r="AL8" s="18" t="s">
        <v>143</v>
      </c>
      <c r="AM8" s="18" t="s">
        <v>144</v>
      </c>
      <c r="AN8" s="55"/>
      <c r="AO8" s="18" t="s">
        <v>146</v>
      </c>
      <c r="AP8" s="18" t="s">
        <v>18</v>
      </c>
    </row>
    <row r="9" spans="1:42" x14ac:dyDescent="0.35">
      <c r="A9">
        <v>140208</v>
      </c>
      <c r="B9" s="24">
        <v>15008</v>
      </c>
      <c r="C9" s="25" t="s">
        <v>147</v>
      </c>
      <c r="D9" t="s">
        <v>149</v>
      </c>
      <c r="E9" s="26">
        <v>3100</v>
      </c>
      <c r="F9" s="51">
        <v>5514.7680000000009</v>
      </c>
      <c r="G9" s="51">
        <f t="shared" ref="G9:G38" si="0">F9/E9</f>
        <v>1.778957419354839</v>
      </c>
      <c r="H9" s="16">
        <v>2241.39</v>
      </c>
      <c r="I9" s="28">
        <f t="shared" ref="I9:I38" si="1">E9*G9*H9</f>
        <v>12360745.847520001</v>
      </c>
      <c r="K9">
        <v>88</v>
      </c>
      <c r="L9" s="51">
        <v>69.376500000000036</v>
      </c>
      <c r="M9" s="51">
        <f t="shared" ref="M9:M38" si="2">IFERROR(L9/K9,0)</f>
        <v>0.78836931818181855</v>
      </c>
      <c r="N9" s="16">
        <v>199.23</v>
      </c>
      <c r="O9" s="28">
        <f t="shared" ref="O9:O38" si="3">K9*M9*N9</f>
        <v>13821.880095000006</v>
      </c>
      <c r="Q9">
        <v>2</v>
      </c>
      <c r="R9" s="51">
        <v>2.4371</v>
      </c>
      <c r="S9" s="51">
        <f t="shared" ref="S9:S38" si="4">IFERROR(R9/Q9,0)</f>
        <v>1.21855</v>
      </c>
      <c r="T9" s="16">
        <v>99.62</v>
      </c>
      <c r="U9" s="28">
        <f t="shared" ref="U9:U38" si="5">Q9*S9*T9</f>
        <v>242.78390200000001</v>
      </c>
      <c r="W9" s="26">
        <v>40524</v>
      </c>
      <c r="X9" s="51">
        <v>15191.999299999998</v>
      </c>
      <c r="Y9" s="51">
        <f t="shared" ref="Y9:Y37" si="6">X9/W9</f>
        <v>0.37488893741980056</v>
      </c>
      <c r="Z9" s="56">
        <v>477.56</v>
      </c>
      <c r="AA9" s="15">
        <f t="shared" ref="AA9:AA38" si="7">W9*Y9*Z9</f>
        <v>7255091.1857079985</v>
      </c>
      <c r="AC9">
        <v>899</v>
      </c>
      <c r="AD9" s="51">
        <v>347.87629999999996</v>
      </c>
      <c r="AE9" s="51">
        <f t="shared" ref="AE9:AE38" si="8">IFERROR(AD9/AC9,0)</f>
        <v>0.38695917686318126</v>
      </c>
      <c r="AF9" s="27">
        <v>286.54000000000002</v>
      </c>
      <c r="AG9" s="15">
        <f t="shared" ref="AG9:AG38" si="9">AC9*AE9*AF9</f>
        <v>99680.475001999992</v>
      </c>
      <c r="AI9">
        <v>900</v>
      </c>
      <c r="AJ9">
        <v>386.9581</v>
      </c>
      <c r="AK9">
        <f t="shared" ref="AK9:AK38" si="10">IFERROR(AJ9/AI9,0)</f>
        <v>0.42995344444444444</v>
      </c>
      <c r="AL9" s="27">
        <v>346.23</v>
      </c>
      <c r="AM9" s="15">
        <f t="shared" ref="AM9:AM38" si="11">AI9*AK9*AL9</f>
        <v>133976.50296300001</v>
      </c>
      <c r="AO9" s="15">
        <f t="shared" ref="AO9:AO38" si="12">AM9+AG9+AA9+U9+O9+I9</f>
        <v>19863558.675190002</v>
      </c>
      <c r="AP9" s="15">
        <f>AO9/3</f>
        <v>6621186.2250633342</v>
      </c>
    </row>
    <row r="10" spans="1:42" x14ac:dyDescent="0.35">
      <c r="B10" s="24">
        <v>3073</v>
      </c>
      <c r="C10" s="25" t="s">
        <v>148</v>
      </c>
      <c r="D10" t="s">
        <v>149</v>
      </c>
      <c r="E10" s="26">
        <v>622</v>
      </c>
      <c r="F10" s="51">
        <v>1013.7255</v>
      </c>
      <c r="G10" s="51">
        <f t="shared" si="0"/>
        <v>1.6297837620578779</v>
      </c>
      <c r="H10" s="27">
        <f t="shared" ref="H10:H38" si="13">$H$9</f>
        <v>2241.39</v>
      </c>
      <c r="I10" s="28">
        <f t="shared" si="1"/>
        <v>2272154.1984449998</v>
      </c>
      <c r="K10">
        <v>127</v>
      </c>
      <c r="L10" s="51">
        <v>90.504000000000062</v>
      </c>
      <c r="M10" s="51">
        <f t="shared" si="2"/>
        <v>0.71262992125984304</v>
      </c>
      <c r="N10" s="27">
        <f t="shared" ref="N10:N37" si="14">$N$9</f>
        <v>199.23</v>
      </c>
      <c r="O10" s="28">
        <f t="shared" si="3"/>
        <v>18031.11192000001</v>
      </c>
      <c r="Q10">
        <v>8</v>
      </c>
      <c r="R10" s="51">
        <v>8.5183</v>
      </c>
      <c r="S10" s="51">
        <f t="shared" si="4"/>
        <v>1.0647875</v>
      </c>
      <c r="T10" s="27">
        <f t="shared" ref="T10:T37" si="15">$T$9</f>
        <v>99.62</v>
      </c>
      <c r="U10" s="28">
        <f t="shared" si="5"/>
        <v>848.59304600000007</v>
      </c>
      <c r="W10" s="26">
        <v>15125</v>
      </c>
      <c r="X10" s="51">
        <v>6140.2883000000002</v>
      </c>
      <c r="Y10" s="51">
        <f t="shared" si="6"/>
        <v>0.40596947438016528</v>
      </c>
      <c r="Z10" s="27">
        <f t="shared" ref="Z10:Z38" si="16">$Z$9</f>
        <v>477.56</v>
      </c>
      <c r="AA10" s="15">
        <f t="shared" si="7"/>
        <v>2932356.0805480001</v>
      </c>
      <c r="AC10">
        <v>5109</v>
      </c>
      <c r="AD10" s="51">
        <v>1333.5475999999999</v>
      </c>
      <c r="AE10" s="51">
        <f t="shared" si="8"/>
        <v>0.26101929927578782</v>
      </c>
      <c r="AF10" s="27">
        <f t="shared" ref="AF10:AF37" si="17">$AF$9</f>
        <v>286.54000000000002</v>
      </c>
      <c r="AG10" s="15">
        <f t="shared" si="9"/>
        <v>382114.72930399998</v>
      </c>
      <c r="AI10">
        <v>1702</v>
      </c>
      <c r="AJ10">
        <v>871.529</v>
      </c>
      <c r="AK10">
        <f t="shared" si="10"/>
        <v>0.51206169212690955</v>
      </c>
      <c r="AL10" s="27">
        <f t="shared" ref="AL10:AL37" si="18">$AL$9</f>
        <v>346.23</v>
      </c>
      <c r="AM10" s="15">
        <f t="shared" si="11"/>
        <v>301749.48567000008</v>
      </c>
      <c r="AO10" s="15">
        <f t="shared" si="12"/>
        <v>5907254.1989329997</v>
      </c>
      <c r="AP10" s="15">
        <f t="shared" ref="AP10:AP38" si="19">AO10/3</f>
        <v>1969084.7329776667</v>
      </c>
    </row>
    <row r="11" spans="1:42" x14ac:dyDescent="0.35">
      <c r="A11">
        <v>140048</v>
      </c>
      <c r="B11" s="24">
        <v>3055</v>
      </c>
      <c r="C11" s="25" t="s">
        <v>150</v>
      </c>
      <c r="D11" t="s">
        <v>149</v>
      </c>
      <c r="E11" s="26">
        <v>722</v>
      </c>
      <c r="F11" s="51">
        <v>916.4892000000001</v>
      </c>
      <c r="G11" s="51">
        <f t="shared" si="0"/>
        <v>1.2693756232686981</v>
      </c>
      <c r="H11" s="27">
        <f t="shared" si="13"/>
        <v>2241.39</v>
      </c>
      <c r="I11" s="28">
        <f t="shared" si="1"/>
        <v>2054209.727988</v>
      </c>
      <c r="K11">
        <v>0</v>
      </c>
      <c r="L11" s="51">
        <v>0</v>
      </c>
      <c r="M11" s="51">
        <f t="shared" si="2"/>
        <v>0</v>
      </c>
      <c r="N11" s="27">
        <f t="shared" si="14"/>
        <v>199.23</v>
      </c>
      <c r="O11" s="28">
        <f t="shared" si="3"/>
        <v>0</v>
      </c>
      <c r="Q11">
        <v>0</v>
      </c>
      <c r="R11" s="51">
        <v>0</v>
      </c>
      <c r="S11" s="51">
        <f t="shared" si="4"/>
        <v>0</v>
      </c>
      <c r="T11" s="27">
        <f t="shared" si="15"/>
        <v>99.62</v>
      </c>
      <c r="U11" s="28">
        <f t="shared" si="5"/>
        <v>0</v>
      </c>
      <c r="W11" s="26">
        <v>16248</v>
      </c>
      <c r="X11" s="51">
        <v>3692.3133000000003</v>
      </c>
      <c r="Y11" s="51">
        <f t="shared" si="6"/>
        <v>0.22724724889217135</v>
      </c>
      <c r="Z11" s="27">
        <f t="shared" si="16"/>
        <v>477.56</v>
      </c>
      <c r="AA11" s="15">
        <f t="shared" si="7"/>
        <v>1763301.1395480002</v>
      </c>
      <c r="AC11">
        <v>0</v>
      </c>
      <c r="AD11" s="51">
        <v>0</v>
      </c>
      <c r="AE11" s="51">
        <f t="shared" si="8"/>
        <v>0</v>
      </c>
      <c r="AF11" s="27">
        <f t="shared" si="17"/>
        <v>286.54000000000002</v>
      </c>
      <c r="AG11" s="15">
        <f t="shared" si="9"/>
        <v>0</v>
      </c>
      <c r="AI11">
        <v>0</v>
      </c>
      <c r="AJ11">
        <v>0</v>
      </c>
      <c r="AK11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3817510.867536</v>
      </c>
      <c r="AP11" s="15">
        <f t="shared" si="19"/>
        <v>1272503.6225119999</v>
      </c>
    </row>
    <row r="12" spans="1:42" x14ac:dyDescent="0.35">
      <c r="A12">
        <v>143300</v>
      </c>
      <c r="B12" s="24">
        <v>3025</v>
      </c>
      <c r="C12" s="25" t="s">
        <v>151</v>
      </c>
      <c r="D12" t="s">
        <v>149</v>
      </c>
      <c r="E12" s="26">
        <v>1449</v>
      </c>
      <c r="F12" s="51">
        <v>3693.0755000000004</v>
      </c>
      <c r="G12" s="51">
        <f t="shared" si="0"/>
        <v>2.5487063492063493</v>
      </c>
      <c r="H12" s="27">
        <f t="shared" si="13"/>
        <v>2241.39</v>
      </c>
      <c r="I12" s="28">
        <f t="shared" si="1"/>
        <v>8277622.4949449999</v>
      </c>
      <c r="K12">
        <v>69</v>
      </c>
      <c r="L12" s="51">
        <v>53.966600000000007</v>
      </c>
      <c r="M12" s="51">
        <f t="shared" si="2"/>
        <v>0.78212463768115947</v>
      </c>
      <c r="N12" s="27">
        <f t="shared" si="14"/>
        <v>199.23</v>
      </c>
      <c r="O12" s="28">
        <f t="shared" si="3"/>
        <v>10751.765718000001</v>
      </c>
      <c r="Q12">
        <v>0</v>
      </c>
      <c r="R12" s="51">
        <v>0</v>
      </c>
      <c r="S12" s="51">
        <f t="shared" si="4"/>
        <v>0</v>
      </c>
      <c r="T12" s="27">
        <f t="shared" si="15"/>
        <v>99.62</v>
      </c>
      <c r="U12" s="28">
        <f t="shared" si="5"/>
        <v>0</v>
      </c>
      <c r="W12" s="26">
        <v>75436</v>
      </c>
      <c r="X12" s="51">
        <v>20413.200399999998</v>
      </c>
      <c r="Y12" s="51">
        <f t="shared" si="6"/>
        <v>0.2706029004719232</v>
      </c>
      <c r="Z12" s="27">
        <f t="shared" si="16"/>
        <v>477.56</v>
      </c>
      <c r="AA12" s="15">
        <f t="shared" si="7"/>
        <v>9748527.9830239993</v>
      </c>
      <c r="AC12">
        <v>964</v>
      </c>
      <c r="AD12" s="51">
        <v>344.50810000000001</v>
      </c>
      <c r="AE12" s="51">
        <f t="shared" si="8"/>
        <v>0.35737354771784235</v>
      </c>
      <c r="AF12" s="27">
        <f t="shared" si="17"/>
        <v>286.54000000000002</v>
      </c>
      <c r="AG12" s="15">
        <f t="shared" si="9"/>
        <v>98715.350974000015</v>
      </c>
      <c r="AI12">
        <v>0</v>
      </c>
      <c r="AJ12">
        <v>0</v>
      </c>
      <c r="AK12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18135617.594660997</v>
      </c>
      <c r="AP12" s="15">
        <f t="shared" si="19"/>
        <v>6045205.8648869991</v>
      </c>
    </row>
    <row r="13" spans="1:42" x14ac:dyDescent="0.35">
      <c r="A13">
        <v>140091</v>
      </c>
      <c r="B13" s="24">
        <v>21002</v>
      </c>
      <c r="C13" s="25" t="s">
        <v>152</v>
      </c>
      <c r="D13" t="s">
        <v>149</v>
      </c>
      <c r="E13" s="26">
        <v>1646</v>
      </c>
      <c r="F13" s="51">
        <v>2958.6449999999995</v>
      </c>
      <c r="G13" s="51">
        <f t="shared" si="0"/>
        <v>1.7974756986634262</v>
      </c>
      <c r="H13" s="27">
        <f t="shared" si="13"/>
        <v>2241.39</v>
      </c>
      <c r="I13" s="28">
        <f t="shared" si="1"/>
        <v>6631477.3165499987</v>
      </c>
      <c r="K13">
        <v>0</v>
      </c>
      <c r="L13" s="51">
        <v>0</v>
      </c>
      <c r="M13" s="51">
        <f t="shared" si="2"/>
        <v>0</v>
      </c>
      <c r="N13" s="27">
        <f t="shared" si="14"/>
        <v>199.23</v>
      </c>
      <c r="O13" s="28">
        <f t="shared" si="3"/>
        <v>0</v>
      </c>
      <c r="Q13">
        <v>12</v>
      </c>
      <c r="R13" s="51">
        <v>19.8294</v>
      </c>
      <c r="S13" s="51">
        <f t="shared" si="4"/>
        <v>1.65245</v>
      </c>
      <c r="T13" s="27">
        <f t="shared" si="15"/>
        <v>99.62</v>
      </c>
      <c r="U13" s="28">
        <f t="shared" si="5"/>
        <v>1975.404828</v>
      </c>
      <c r="W13" s="26">
        <v>132712</v>
      </c>
      <c r="X13" s="51">
        <v>25436.057399999998</v>
      </c>
      <c r="Y13" s="51">
        <f t="shared" si="6"/>
        <v>0.19166358279582854</v>
      </c>
      <c r="Z13" s="27">
        <f t="shared" si="16"/>
        <v>477.56</v>
      </c>
      <c r="AA13" s="15">
        <f t="shared" si="7"/>
        <v>12147243.571943998</v>
      </c>
      <c r="AC13">
        <v>0</v>
      </c>
      <c r="AD13" s="51">
        <v>0</v>
      </c>
      <c r="AE13" s="51">
        <f t="shared" si="8"/>
        <v>0</v>
      </c>
      <c r="AF13" s="27">
        <f t="shared" si="17"/>
        <v>286.54000000000002</v>
      </c>
      <c r="AG13" s="15">
        <f t="shared" si="9"/>
        <v>0</v>
      </c>
      <c r="AI13">
        <v>0</v>
      </c>
      <c r="AJ13">
        <v>0</v>
      </c>
      <c r="AK13">
        <f t="shared" si="10"/>
        <v>0</v>
      </c>
      <c r="AL13" s="27">
        <f t="shared" si="18"/>
        <v>346.23</v>
      </c>
      <c r="AM13" s="15">
        <f t="shared" si="11"/>
        <v>0</v>
      </c>
      <c r="AO13" s="15">
        <f t="shared" si="12"/>
        <v>18780696.293321997</v>
      </c>
      <c r="AP13" s="15">
        <f t="shared" si="19"/>
        <v>6260232.097773999</v>
      </c>
    </row>
    <row r="14" spans="1:42" x14ac:dyDescent="0.35">
      <c r="B14" s="24">
        <v>3002</v>
      </c>
      <c r="C14" s="25" t="s">
        <v>153</v>
      </c>
      <c r="D14" t="s">
        <v>149</v>
      </c>
      <c r="E14" s="26">
        <v>72</v>
      </c>
      <c r="F14" s="51">
        <v>56.874799999999993</v>
      </c>
      <c r="G14" s="51">
        <f t="shared" si="0"/>
        <v>0.78992777777777767</v>
      </c>
      <c r="H14" s="27">
        <f t="shared" si="13"/>
        <v>2241.39</v>
      </c>
      <c r="I14" s="28">
        <f t="shared" si="1"/>
        <v>127478.60797199998</v>
      </c>
      <c r="K14">
        <v>0</v>
      </c>
      <c r="L14" s="51">
        <v>0</v>
      </c>
      <c r="M14" s="51">
        <f t="shared" si="2"/>
        <v>0</v>
      </c>
      <c r="N14" s="27">
        <f t="shared" si="14"/>
        <v>199.23</v>
      </c>
      <c r="O14" s="28">
        <f t="shared" si="3"/>
        <v>0</v>
      </c>
      <c r="Q14">
        <v>0</v>
      </c>
      <c r="R14" s="51">
        <v>0</v>
      </c>
      <c r="S14" s="51">
        <f t="shared" si="4"/>
        <v>0</v>
      </c>
      <c r="T14" s="27">
        <f t="shared" si="15"/>
        <v>99.62</v>
      </c>
      <c r="U14" s="28">
        <f t="shared" si="5"/>
        <v>0</v>
      </c>
      <c r="W14" s="26">
        <v>13407</v>
      </c>
      <c r="X14" s="51">
        <v>2171.2070000000003</v>
      </c>
      <c r="Y14" s="51">
        <f t="shared" si="6"/>
        <v>0.16194577459536066</v>
      </c>
      <c r="Z14" s="27">
        <f t="shared" si="16"/>
        <v>477.56</v>
      </c>
      <c r="AA14" s="15">
        <f t="shared" si="7"/>
        <v>1036881.6149200002</v>
      </c>
      <c r="AC14">
        <v>0</v>
      </c>
      <c r="AD14" s="51">
        <v>0</v>
      </c>
      <c r="AE14" s="51">
        <f t="shared" si="8"/>
        <v>0</v>
      </c>
      <c r="AF14" s="27">
        <f t="shared" si="17"/>
        <v>286.54000000000002</v>
      </c>
      <c r="AG14" s="15">
        <f t="shared" si="9"/>
        <v>0</v>
      </c>
      <c r="AI14">
        <v>0</v>
      </c>
      <c r="AJ14">
        <v>0</v>
      </c>
      <c r="AK14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1164360.2228920001</v>
      </c>
      <c r="AP14" s="15">
        <f t="shared" si="19"/>
        <v>388120.07429733337</v>
      </c>
    </row>
    <row r="15" spans="1:42" x14ac:dyDescent="0.35">
      <c r="B15" s="24">
        <v>8019</v>
      </c>
      <c r="C15" s="25" t="s">
        <v>154</v>
      </c>
      <c r="D15" t="s">
        <v>149</v>
      </c>
      <c r="E15" s="26">
        <v>47</v>
      </c>
      <c r="F15" s="51">
        <v>83.148600000000002</v>
      </c>
      <c r="G15" s="51">
        <f t="shared" si="0"/>
        <v>1.7691191489361702</v>
      </c>
      <c r="H15" s="27">
        <f t="shared" si="13"/>
        <v>2241.39</v>
      </c>
      <c r="I15" s="28">
        <f t="shared" si="1"/>
        <v>186368.440554</v>
      </c>
      <c r="K15">
        <v>224</v>
      </c>
      <c r="L15" s="51">
        <v>150.22180000000031</v>
      </c>
      <c r="M15" s="51">
        <f t="shared" si="2"/>
        <v>0.67063303571428712</v>
      </c>
      <c r="N15" s="27">
        <f t="shared" si="14"/>
        <v>199.23</v>
      </c>
      <c r="O15" s="28">
        <f t="shared" si="3"/>
        <v>29928.68921400006</v>
      </c>
      <c r="Q15">
        <v>0</v>
      </c>
      <c r="R15" s="51">
        <v>0</v>
      </c>
      <c r="S15" s="51">
        <f t="shared" si="4"/>
        <v>0</v>
      </c>
      <c r="T15" s="27">
        <f t="shared" si="15"/>
        <v>99.62</v>
      </c>
      <c r="U15" s="28">
        <f t="shared" si="5"/>
        <v>0</v>
      </c>
      <c r="W15" s="26">
        <v>9645</v>
      </c>
      <c r="X15" s="51">
        <v>1605.2066</v>
      </c>
      <c r="Y15" s="51">
        <f t="shared" si="6"/>
        <v>0.16642888543286677</v>
      </c>
      <c r="Z15" s="27">
        <f t="shared" si="16"/>
        <v>477.56</v>
      </c>
      <c r="AA15" s="15">
        <f t="shared" si="7"/>
        <v>766582.46389599994</v>
      </c>
      <c r="AC15">
        <v>0</v>
      </c>
      <c r="AD15" s="51">
        <v>0</v>
      </c>
      <c r="AE15" s="51">
        <f t="shared" si="8"/>
        <v>0</v>
      </c>
      <c r="AF15" s="27">
        <f t="shared" si="17"/>
        <v>286.54000000000002</v>
      </c>
      <c r="AG15" s="15">
        <f t="shared" si="9"/>
        <v>0</v>
      </c>
      <c r="AI15">
        <v>0</v>
      </c>
      <c r="AJ15">
        <v>0</v>
      </c>
      <c r="AK15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982879.59366399993</v>
      </c>
      <c r="AP15" s="15">
        <f t="shared" si="19"/>
        <v>327626.53122133331</v>
      </c>
    </row>
    <row r="16" spans="1:42" x14ac:dyDescent="0.35">
      <c r="A16">
        <v>140184</v>
      </c>
      <c r="B16" s="24">
        <v>13017</v>
      </c>
      <c r="C16" s="25" t="s">
        <v>155</v>
      </c>
      <c r="D16" t="s">
        <v>149</v>
      </c>
      <c r="E16" s="26">
        <v>93</v>
      </c>
      <c r="F16" s="51">
        <v>203.91740000000004</v>
      </c>
      <c r="G16" s="51">
        <f t="shared" si="0"/>
        <v>2.1926602150537637</v>
      </c>
      <c r="H16" s="27">
        <f t="shared" si="13"/>
        <v>2241.39</v>
      </c>
      <c r="I16" s="28">
        <f t="shared" si="1"/>
        <v>457058.42118599999</v>
      </c>
      <c r="K16">
        <v>0</v>
      </c>
      <c r="L16" s="51">
        <v>0</v>
      </c>
      <c r="M16" s="51">
        <f t="shared" si="2"/>
        <v>0</v>
      </c>
      <c r="N16" s="27">
        <f t="shared" si="14"/>
        <v>199.23</v>
      </c>
      <c r="O16" s="28">
        <f t="shared" si="3"/>
        <v>0</v>
      </c>
      <c r="Q16">
        <v>0</v>
      </c>
      <c r="R16" s="51">
        <v>0</v>
      </c>
      <c r="S16" s="51">
        <f t="shared" si="4"/>
        <v>0</v>
      </c>
      <c r="T16" s="27">
        <f t="shared" si="15"/>
        <v>99.62</v>
      </c>
      <c r="U16" s="28">
        <f t="shared" si="5"/>
        <v>0</v>
      </c>
      <c r="W16" s="26">
        <v>9257</v>
      </c>
      <c r="X16" s="51">
        <v>2039.7012999999999</v>
      </c>
      <c r="Y16" s="51">
        <f t="shared" si="6"/>
        <v>0.22034150372690936</v>
      </c>
      <c r="Z16" s="27">
        <f t="shared" si="16"/>
        <v>477.56</v>
      </c>
      <c r="AA16" s="15">
        <f t="shared" si="7"/>
        <v>974079.752828</v>
      </c>
      <c r="AC16">
        <v>0</v>
      </c>
      <c r="AD16" s="51">
        <v>0</v>
      </c>
      <c r="AE16" s="51">
        <f t="shared" si="8"/>
        <v>0</v>
      </c>
      <c r="AF16" s="27">
        <f t="shared" si="17"/>
        <v>286.54000000000002</v>
      </c>
      <c r="AG16" s="15">
        <f t="shared" si="9"/>
        <v>0</v>
      </c>
      <c r="AI16">
        <v>0</v>
      </c>
      <c r="AJ16">
        <v>0</v>
      </c>
      <c r="AK16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1431138.174014</v>
      </c>
      <c r="AP16" s="15">
        <f t="shared" si="19"/>
        <v>477046.05800466664</v>
      </c>
    </row>
    <row r="17" spans="1:42" x14ac:dyDescent="0.35">
      <c r="A17">
        <v>140053</v>
      </c>
      <c r="B17" s="24">
        <v>19007</v>
      </c>
      <c r="C17" s="25" t="s">
        <v>156</v>
      </c>
      <c r="D17" t="s">
        <v>149</v>
      </c>
      <c r="E17" s="26">
        <v>1823</v>
      </c>
      <c r="F17" s="51">
        <v>3009.5113999999994</v>
      </c>
      <c r="G17" s="51">
        <f t="shared" si="0"/>
        <v>1.6508565002742728</v>
      </c>
      <c r="H17" s="27">
        <f t="shared" si="13"/>
        <v>2241.39</v>
      </c>
      <c r="I17" s="28">
        <f t="shared" si="1"/>
        <v>6745488.7568459986</v>
      </c>
      <c r="K17">
        <v>0</v>
      </c>
      <c r="L17" s="51">
        <v>0</v>
      </c>
      <c r="M17" s="51">
        <f t="shared" si="2"/>
        <v>0</v>
      </c>
      <c r="N17" s="27">
        <f t="shared" si="14"/>
        <v>199.23</v>
      </c>
      <c r="O17" s="28">
        <f t="shared" si="3"/>
        <v>0</v>
      </c>
      <c r="Q17">
        <v>0</v>
      </c>
      <c r="R17" s="51">
        <v>0</v>
      </c>
      <c r="S17" s="51">
        <f t="shared" si="4"/>
        <v>0</v>
      </c>
      <c r="T17" s="27">
        <f t="shared" si="15"/>
        <v>99.62</v>
      </c>
      <c r="U17" s="28">
        <f t="shared" si="5"/>
        <v>0</v>
      </c>
      <c r="W17" s="26">
        <v>30362</v>
      </c>
      <c r="X17" s="51">
        <v>9328.9707000000017</v>
      </c>
      <c r="Y17" s="51">
        <f t="shared" si="6"/>
        <v>0.30725810882023585</v>
      </c>
      <c r="Z17" s="27">
        <f t="shared" si="16"/>
        <v>477.56</v>
      </c>
      <c r="AA17" s="15">
        <f t="shared" si="7"/>
        <v>4455143.2474920005</v>
      </c>
      <c r="AC17">
        <v>0</v>
      </c>
      <c r="AD17" s="51">
        <v>0</v>
      </c>
      <c r="AE17" s="51">
        <f t="shared" si="8"/>
        <v>0</v>
      </c>
      <c r="AF17" s="27">
        <f t="shared" si="17"/>
        <v>286.54000000000002</v>
      </c>
      <c r="AG17" s="15">
        <f t="shared" si="9"/>
        <v>0</v>
      </c>
      <c r="AI17">
        <v>0</v>
      </c>
      <c r="AJ17">
        <v>0</v>
      </c>
      <c r="AK17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11200632.004338</v>
      </c>
      <c r="AP17" s="15">
        <f t="shared" si="19"/>
        <v>3733544.0014459998</v>
      </c>
    </row>
    <row r="18" spans="1:42" x14ac:dyDescent="0.35">
      <c r="A18">
        <v>140054</v>
      </c>
      <c r="B18" s="24">
        <v>2006</v>
      </c>
      <c r="C18" s="25" t="s">
        <v>157</v>
      </c>
      <c r="D18" t="s">
        <v>149</v>
      </c>
      <c r="E18" s="26">
        <v>598</v>
      </c>
      <c r="F18" s="51">
        <v>780.71340000000009</v>
      </c>
      <c r="G18" s="51">
        <f t="shared" si="0"/>
        <v>1.3055408026755855</v>
      </c>
      <c r="H18" s="27">
        <f t="shared" si="13"/>
        <v>2241.39</v>
      </c>
      <c r="I18" s="28">
        <f t="shared" si="1"/>
        <v>1749883.207626</v>
      </c>
      <c r="K18">
        <v>405</v>
      </c>
      <c r="L18" s="51">
        <v>281.15100000000052</v>
      </c>
      <c r="M18" s="51">
        <f t="shared" si="2"/>
        <v>0.69420000000000126</v>
      </c>
      <c r="N18" s="27">
        <f t="shared" si="14"/>
        <v>199.23</v>
      </c>
      <c r="O18" s="28">
        <f t="shared" si="3"/>
        <v>56013.713730000098</v>
      </c>
      <c r="Q18">
        <v>7</v>
      </c>
      <c r="R18" s="51">
        <v>8.7113999999999994</v>
      </c>
      <c r="S18" s="51">
        <f t="shared" si="4"/>
        <v>1.2444857142857142</v>
      </c>
      <c r="T18" s="27">
        <f t="shared" si="15"/>
        <v>99.62</v>
      </c>
      <c r="U18" s="28">
        <f t="shared" si="5"/>
        <v>867.82966799999997</v>
      </c>
      <c r="W18" s="26">
        <v>18696</v>
      </c>
      <c r="X18" s="51">
        <v>5400.9938999999995</v>
      </c>
      <c r="Y18" s="51">
        <f t="shared" si="6"/>
        <v>0.28888499679075735</v>
      </c>
      <c r="Z18" s="27">
        <f t="shared" si="16"/>
        <v>477.56</v>
      </c>
      <c r="AA18" s="15">
        <f t="shared" si="7"/>
        <v>2579298.6468839999</v>
      </c>
      <c r="AC18">
        <v>94</v>
      </c>
      <c r="AD18" s="51">
        <v>81.887900000000002</v>
      </c>
      <c r="AE18" s="51">
        <f t="shared" si="8"/>
        <v>0.87114787234042557</v>
      </c>
      <c r="AF18" s="27">
        <f t="shared" si="17"/>
        <v>286.54000000000002</v>
      </c>
      <c r="AG18" s="15">
        <f t="shared" si="9"/>
        <v>23464.158866000002</v>
      </c>
      <c r="AI18">
        <v>0</v>
      </c>
      <c r="AJ18">
        <v>0</v>
      </c>
      <c r="AK18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4409527.5567739997</v>
      </c>
      <c r="AP18" s="15">
        <f t="shared" si="19"/>
        <v>1469842.5189246666</v>
      </c>
    </row>
    <row r="19" spans="1:42" x14ac:dyDescent="0.35">
      <c r="A19">
        <v>140164</v>
      </c>
      <c r="B19" s="24">
        <v>3005</v>
      </c>
      <c r="C19" s="25" t="s">
        <v>158</v>
      </c>
      <c r="D19" t="s">
        <v>149</v>
      </c>
      <c r="E19" s="26">
        <v>1076</v>
      </c>
      <c r="F19" s="51">
        <v>951.08510000000001</v>
      </c>
      <c r="G19" s="51">
        <f t="shared" si="0"/>
        <v>0.88390808550185873</v>
      </c>
      <c r="H19" s="27">
        <f t="shared" si="13"/>
        <v>2241.39</v>
      </c>
      <c r="I19" s="28">
        <f t="shared" si="1"/>
        <v>2131752.6322889999</v>
      </c>
      <c r="K19">
        <v>0</v>
      </c>
      <c r="L19" s="51">
        <v>0</v>
      </c>
      <c r="M19" s="51">
        <f t="shared" si="2"/>
        <v>0</v>
      </c>
      <c r="N19" s="27">
        <f t="shared" si="14"/>
        <v>199.23</v>
      </c>
      <c r="O19" s="28">
        <f t="shared" si="3"/>
        <v>0</v>
      </c>
      <c r="Q19">
        <v>0</v>
      </c>
      <c r="R19" s="51">
        <v>0</v>
      </c>
      <c r="S19" s="51">
        <f t="shared" si="4"/>
        <v>0</v>
      </c>
      <c r="T19" s="27">
        <f t="shared" si="15"/>
        <v>99.62</v>
      </c>
      <c r="U19" s="28">
        <f t="shared" si="5"/>
        <v>0</v>
      </c>
      <c r="W19" s="26">
        <v>29806</v>
      </c>
      <c r="X19" s="51">
        <v>9442.2649999999994</v>
      </c>
      <c r="Y19" s="51">
        <f t="shared" si="6"/>
        <v>0.31679074682949737</v>
      </c>
      <c r="Z19" s="27">
        <f t="shared" si="16"/>
        <v>477.56</v>
      </c>
      <c r="AA19" s="15">
        <f t="shared" si="7"/>
        <v>4509248.0734000001</v>
      </c>
      <c r="AC19">
        <v>0</v>
      </c>
      <c r="AD19" s="51">
        <v>0</v>
      </c>
      <c r="AE19" s="51">
        <f t="shared" si="8"/>
        <v>0</v>
      </c>
      <c r="AF19" s="27">
        <f t="shared" si="17"/>
        <v>286.54000000000002</v>
      </c>
      <c r="AG19" s="15">
        <f t="shared" si="9"/>
        <v>0</v>
      </c>
      <c r="AI19">
        <v>0</v>
      </c>
      <c r="AJ19">
        <v>0</v>
      </c>
      <c r="AK19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6641000.705689</v>
      </c>
      <c r="AP19" s="15">
        <f t="shared" si="19"/>
        <v>2213666.9018963333</v>
      </c>
    </row>
    <row r="20" spans="1:42" x14ac:dyDescent="0.35">
      <c r="A20">
        <v>140281</v>
      </c>
      <c r="B20" s="24">
        <v>3122</v>
      </c>
      <c r="C20" s="25" t="s">
        <v>159</v>
      </c>
      <c r="D20" t="s">
        <v>149</v>
      </c>
      <c r="E20" s="26">
        <v>2301</v>
      </c>
      <c r="F20" s="51">
        <v>3618.9192000000003</v>
      </c>
      <c r="G20" s="51">
        <f t="shared" si="0"/>
        <v>1.5727593220338985</v>
      </c>
      <c r="H20" s="27">
        <f t="shared" si="13"/>
        <v>2241.39</v>
      </c>
      <c r="I20" s="28">
        <f t="shared" si="1"/>
        <v>8111409.3056880003</v>
      </c>
      <c r="K20">
        <v>42</v>
      </c>
      <c r="L20" s="51">
        <v>31.833900000000003</v>
      </c>
      <c r="M20" s="51">
        <f t="shared" si="2"/>
        <v>0.75795000000000012</v>
      </c>
      <c r="N20" s="27">
        <f t="shared" si="14"/>
        <v>199.23</v>
      </c>
      <c r="O20" s="28">
        <f t="shared" si="3"/>
        <v>6342.2678970000006</v>
      </c>
      <c r="Q20">
        <v>0</v>
      </c>
      <c r="R20" s="51">
        <v>0</v>
      </c>
      <c r="S20" s="51">
        <f t="shared" si="4"/>
        <v>0</v>
      </c>
      <c r="T20" s="27">
        <f t="shared" si="15"/>
        <v>99.62</v>
      </c>
      <c r="U20" s="28">
        <f t="shared" si="5"/>
        <v>0</v>
      </c>
      <c r="W20" s="26">
        <v>70875</v>
      </c>
      <c r="X20" s="51">
        <v>11909.308699999998</v>
      </c>
      <c r="Y20" s="51">
        <f t="shared" si="6"/>
        <v>0.16803257425044088</v>
      </c>
      <c r="Z20" s="27">
        <f t="shared" si="16"/>
        <v>477.56</v>
      </c>
      <c r="AA20" s="15">
        <f t="shared" si="7"/>
        <v>5687409.4627719987</v>
      </c>
      <c r="AC20">
        <v>0</v>
      </c>
      <c r="AD20" s="51">
        <v>0</v>
      </c>
      <c r="AE20" s="51">
        <f t="shared" si="8"/>
        <v>0</v>
      </c>
      <c r="AF20" s="27">
        <f t="shared" si="17"/>
        <v>286.54000000000002</v>
      </c>
      <c r="AG20" s="15">
        <f t="shared" si="9"/>
        <v>0</v>
      </c>
      <c r="AI20">
        <v>0</v>
      </c>
      <c r="AJ20">
        <v>0</v>
      </c>
      <c r="AK20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13805161.036356999</v>
      </c>
      <c r="AP20" s="15">
        <f t="shared" si="19"/>
        <v>4601720.3454523329</v>
      </c>
    </row>
    <row r="21" spans="1:42" x14ac:dyDescent="0.35">
      <c r="A21">
        <v>140067</v>
      </c>
      <c r="B21" s="24">
        <v>16007</v>
      </c>
      <c r="C21" s="25" t="s">
        <v>160</v>
      </c>
      <c r="D21" t="s">
        <v>149</v>
      </c>
      <c r="E21" s="26">
        <v>1664</v>
      </c>
      <c r="F21" s="51">
        <v>3483.8364000000001</v>
      </c>
      <c r="G21" s="51">
        <f t="shared" si="0"/>
        <v>2.0936516826923079</v>
      </c>
      <c r="H21" s="27">
        <f t="shared" si="13"/>
        <v>2241.39</v>
      </c>
      <c r="I21" s="28">
        <f t="shared" si="1"/>
        <v>7808636.0685960008</v>
      </c>
      <c r="K21">
        <v>0</v>
      </c>
      <c r="L21" s="51">
        <v>0</v>
      </c>
      <c r="M21" s="51">
        <f t="shared" si="2"/>
        <v>0</v>
      </c>
      <c r="N21" s="27">
        <f t="shared" si="14"/>
        <v>199.23</v>
      </c>
      <c r="O21" s="28">
        <f t="shared" si="3"/>
        <v>0</v>
      </c>
      <c r="Q21">
        <v>5</v>
      </c>
      <c r="R21" s="51">
        <v>6.3506999999999998</v>
      </c>
      <c r="S21" s="51">
        <f t="shared" si="4"/>
        <v>1.27014</v>
      </c>
      <c r="T21" s="27">
        <f t="shared" si="15"/>
        <v>99.62</v>
      </c>
      <c r="U21" s="28">
        <f t="shared" si="5"/>
        <v>632.65673400000003</v>
      </c>
      <c r="W21" s="26">
        <v>101112</v>
      </c>
      <c r="X21" s="51">
        <v>19596.940699999999</v>
      </c>
      <c r="Y21" s="51">
        <f t="shared" si="6"/>
        <v>0.19381419317192816</v>
      </c>
      <c r="Z21" s="27">
        <f t="shared" si="16"/>
        <v>477.56</v>
      </c>
      <c r="AA21" s="15">
        <f t="shared" si="7"/>
        <v>9358715.0006919987</v>
      </c>
      <c r="AC21">
        <v>1166</v>
      </c>
      <c r="AD21" s="51">
        <v>370.55049999999989</v>
      </c>
      <c r="AE21" s="51">
        <f t="shared" si="8"/>
        <v>0.31779631217838755</v>
      </c>
      <c r="AF21" s="27">
        <f t="shared" si="17"/>
        <v>286.54000000000002</v>
      </c>
      <c r="AG21" s="15">
        <f t="shared" si="9"/>
        <v>106177.54026999997</v>
      </c>
      <c r="AI21">
        <v>1038</v>
      </c>
      <c r="AJ21">
        <v>526.53980000000001</v>
      </c>
      <c r="AK21">
        <f t="shared" si="10"/>
        <v>0.50726377649325627</v>
      </c>
      <c r="AL21" s="27">
        <f t="shared" si="18"/>
        <v>346.23</v>
      </c>
      <c r="AM21" s="15">
        <f t="shared" si="11"/>
        <v>182303.87495400003</v>
      </c>
      <c r="AO21" s="15">
        <f t="shared" si="12"/>
        <v>17456465.141246002</v>
      </c>
      <c r="AP21" s="15">
        <f t="shared" si="19"/>
        <v>5818821.7137486674</v>
      </c>
    </row>
    <row r="22" spans="1:42" x14ac:dyDescent="0.35">
      <c r="A22">
        <v>140161</v>
      </c>
      <c r="B22" s="24">
        <v>16010</v>
      </c>
      <c r="C22" s="25" t="s">
        <v>161</v>
      </c>
      <c r="D22" t="s">
        <v>149</v>
      </c>
      <c r="E22" s="26">
        <v>93</v>
      </c>
      <c r="F22" s="51">
        <v>133.87880000000001</v>
      </c>
      <c r="G22" s="51">
        <f t="shared" si="0"/>
        <v>1.4395569892473119</v>
      </c>
      <c r="H22" s="27">
        <f t="shared" si="13"/>
        <v>2241.39</v>
      </c>
      <c r="I22" s="28">
        <f t="shared" si="1"/>
        <v>300074.60353200004</v>
      </c>
      <c r="K22">
        <v>0</v>
      </c>
      <c r="L22" s="51">
        <v>0</v>
      </c>
      <c r="M22" s="51">
        <f t="shared" si="2"/>
        <v>0</v>
      </c>
      <c r="N22" s="27">
        <f t="shared" si="14"/>
        <v>199.23</v>
      </c>
      <c r="O22" s="28">
        <f t="shared" si="3"/>
        <v>0</v>
      </c>
      <c r="Q22">
        <v>0</v>
      </c>
      <c r="R22" s="51">
        <v>0</v>
      </c>
      <c r="S22" s="51">
        <f t="shared" si="4"/>
        <v>0</v>
      </c>
      <c r="T22" s="27">
        <f t="shared" si="15"/>
        <v>99.62</v>
      </c>
      <c r="U22" s="28">
        <f t="shared" si="5"/>
        <v>0</v>
      </c>
      <c r="W22" s="26">
        <v>11005</v>
      </c>
      <c r="X22" s="51">
        <v>1474.3575000000001</v>
      </c>
      <c r="Y22" s="51">
        <f t="shared" si="6"/>
        <v>0.13397160381644707</v>
      </c>
      <c r="Z22" s="27">
        <f t="shared" si="16"/>
        <v>477.56</v>
      </c>
      <c r="AA22" s="15">
        <f t="shared" si="7"/>
        <v>704094.16769999999</v>
      </c>
      <c r="AC22">
        <v>0</v>
      </c>
      <c r="AD22" s="51">
        <v>0</v>
      </c>
      <c r="AE22" s="51">
        <f t="shared" si="8"/>
        <v>0</v>
      </c>
      <c r="AF22" s="27">
        <f t="shared" si="17"/>
        <v>286.54000000000002</v>
      </c>
      <c r="AG22" s="15">
        <f t="shared" si="9"/>
        <v>0</v>
      </c>
      <c r="AI22">
        <v>0</v>
      </c>
      <c r="AJ22">
        <v>0</v>
      </c>
      <c r="AK22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1004168.7712320001</v>
      </c>
      <c r="AP22" s="15">
        <f t="shared" si="19"/>
        <v>334722.92374400003</v>
      </c>
    </row>
    <row r="23" spans="1:42" x14ac:dyDescent="0.35">
      <c r="A23">
        <v>140052</v>
      </c>
      <c r="B23" s="24">
        <v>1003</v>
      </c>
      <c r="C23" s="25" t="s">
        <v>162</v>
      </c>
      <c r="D23" t="s">
        <v>149</v>
      </c>
      <c r="E23" s="26">
        <v>90</v>
      </c>
      <c r="F23" s="51">
        <v>157.76070000000001</v>
      </c>
      <c r="G23" s="51">
        <f t="shared" si="0"/>
        <v>1.7528966666666668</v>
      </c>
      <c r="H23" s="27">
        <f t="shared" si="13"/>
        <v>2241.39</v>
      </c>
      <c r="I23" s="28">
        <f t="shared" si="1"/>
        <v>353603.25537299999</v>
      </c>
      <c r="K23">
        <v>0</v>
      </c>
      <c r="L23" s="51">
        <v>0</v>
      </c>
      <c r="M23" s="51">
        <f t="shared" si="2"/>
        <v>0</v>
      </c>
      <c r="N23" s="27">
        <f t="shared" si="14"/>
        <v>199.23</v>
      </c>
      <c r="O23" s="28">
        <f t="shared" si="3"/>
        <v>0</v>
      </c>
      <c r="Q23">
        <v>0</v>
      </c>
      <c r="R23" s="51">
        <v>0</v>
      </c>
      <c r="S23" s="51">
        <f t="shared" si="4"/>
        <v>0</v>
      </c>
      <c r="T23" s="27">
        <f t="shared" si="15"/>
        <v>99.62</v>
      </c>
      <c r="U23" s="28">
        <f t="shared" si="5"/>
        <v>0</v>
      </c>
      <c r="W23" s="26">
        <v>14856</v>
      </c>
      <c r="X23" s="51">
        <v>3451.317</v>
      </c>
      <c r="Y23" s="51">
        <f t="shared" si="6"/>
        <v>0.23231805331179323</v>
      </c>
      <c r="Z23" s="27">
        <f t="shared" si="16"/>
        <v>477.56</v>
      </c>
      <c r="AA23" s="15">
        <f t="shared" si="7"/>
        <v>1648210.94652</v>
      </c>
      <c r="AC23">
        <v>409</v>
      </c>
      <c r="AD23" s="51">
        <v>113.71589999999999</v>
      </c>
      <c r="AE23" s="51">
        <f t="shared" si="8"/>
        <v>0.27803398533007334</v>
      </c>
      <c r="AF23" s="27">
        <f t="shared" si="17"/>
        <v>286.54000000000002</v>
      </c>
      <c r="AG23" s="15">
        <f t="shared" si="9"/>
        <v>32584.153986000001</v>
      </c>
      <c r="AI23">
        <v>0</v>
      </c>
      <c r="AJ23">
        <v>0</v>
      </c>
      <c r="AK23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2034398.3558789999</v>
      </c>
      <c r="AP23" s="15">
        <f t="shared" si="19"/>
        <v>678132.78529299994</v>
      </c>
    </row>
    <row r="24" spans="1:42" x14ac:dyDescent="0.35">
      <c r="A24">
        <v>140080</v>
      </c>
      <c r="B24" s="24">
        <v>5012</v>
      </c>
      <c r="C24" s="25" t="s">
        <v>163</v>
      </c>
      <c r="D24" t="s">
        <v>149</v>
      </c>
      <c r="E24" s="26">
        <v>403</v>
      </c>
      <c r="F24" s="51">
        <v>775.8159999999998</v>
      </c>
      <c r="G24" s="51">
        <f t="shared" si="0"/>
        <v>1.9251017369727041</v>
      </c>
      <c r="H24" s="27">
        <f t="shared" si="13"/>
        <v>2241.39</v>
      </c>
      <c r="I24" s="28">
        <f t="shared" si="1"/>
        <v>1738906.2242399994</v>
      </c>
      <c r="K24">
        <v>0</v>
      </c>
      <c r="L24" s="51">
        <v>0</v>
      </c>
      <c r="M24" s="51">
        <f t="shared" si="2"/>
        <v>0</v>
      </c>
      <c r="N24" s="27">
        <f t="shared" si="14"/>
        <v>199.23</v>
      </c>
      <c r="O24" s="28">
        <f t="shared" si="3"/>
        <v>0</v>
      </c>
      <c r="Q24">
        <v>0</v>
      </c>
      <c r="R24" s="51">
        <v>0</v>
      </c>
      <c r="S24" s="51">
        <f t="shared" si="4"/>
        <v>0</v>
      </c>
      <c r="T24" s="27">
        <f t="shared" si="15"/>
        <v>99.62</v>
      </c>
      <c r="U24" s="28">
        <f t="shared" si="5"/>
        <v>0</v>
      </c>
      <c r="W24" s="26">
        <v>13957</v>
      </c>
      <c r="X24" s="51">
        <v>3922.8318000000004</v>
      </c>
      <c r="Y24" s="51">
        <f t="shared" si="6"/>
        <v>0.28106554417138357</v>
      </c>
      <c r="Z24" s="27">
        <f t="shared" si="16"/>
        <v>477.56</v>
      </c>
      <c r="AA24" s="15">
        <f t="shared" si="7"/>
        <v>1873387.5544080001</v>
      </c>
      <c r="AC24">
        <v>0</v>
      </c>
      <c r="AD24" s="51">
        <v>0</v>
      </c>
      <c r="AE24" s="51">
        <f t="shared" si="8"/>
        <v>0</v>
      </c>
      <c r="AF24" s="27">
        <f t="shared" si="17"/>
        <v>286.54000000000002</v>
      </c>
      <c r="AG24" s="15">
        <f t="shared" si="9"/>
        <v>0</v>
      </c>
      <c r="AI24">
        <v>0</v>
      </c>
      <c r="AJ24">
        <v>0</v>
      </c>
      <c r="AK24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3612293.7786479993</v>
      </c>
      <c r="AP24" s="15">
        <f t="shared" si="19"/>
        <v>1204097.9262159998</v>
      </c>
    </row>
    <row r="25" spans="1:42" x14ac:dyDescent="0.35">
      <c r="A25">
        <v>140155</v>
      </c>
      <c r="B25" s="24">
        <v>11001</v>
      </c>
      <c r="C25" s="25" t="s">
        <v>164</v>
      </c>
      <c r="D25" t="s">
        <v>149</v>
      </c>
      <c r="E25" s="26">
        <v>368</v>
      </c>
      <c r="F25" s="51">
        <v>484.4194</v>
      </c>
      <c r="G25" s="51">
        <f t="shared" si="0"/>
        <v>1.3163570652173913</v>
      </c>
      <c r="H25" s="27">
        <f t="shared" si="13"/>
        <v>2241.39</v>
      </c>
      <c r="I25" s="28">
        <f t="shared" si="1"/>
        <v>1085772.7989659999</v>
      </c>
      <c r="K25">
        <v>123</v>
      </c>
      <c r="L25" s="51">
        <v>82.940500000000057</v>
      </c>
      <c r="M25" s="51">
        <f t="shared" si="2"/>
        <v>0.67431300813008177</v>
      </c>
      <c r="N25" s="27">
        <f t="shared" si="14"/>
        <v>199.23</v>
      </c>
      <c r="O25" s="28">
        <f t="shared" si="3"/>
        <v>16524.235815000011</v>
      </c>
      <c r="Q25">
        <v>0</v>
      </c>
      <c r="R25" s="51">
        <v>0</v>
      </c>
      <c r="S25" s="51">
        <f t="shared" si="4"/>
        <v>0</v>
      </c>
      <c r="T25" s="27">
        <f t="shared" si="15"/>
        <v>99.62</v>
      </c>
      <c r="U25" s="28">
        <f t="shared" si="5"/>
        <v>0</v>
      </c>
      <c r="W25" s="26">
        <v>12763</v>
      </c>
      <c r="X25" s="51">
        <v>3652.4475999999991</v>
      </c>
      <c r="Y25" s="51">
        <f t="shared" si="6"/>
        <v>0.28617469247042226</v>
      </c>
      <c r="Z25" s="27">
        <f t="shared" si="16"/>
        <v>477.56</v>
      </c>
      <c r="AA25" s="15">
        <f t="shared" si="7"/>
        <v>1744262.8758559998</v>
      </c>
      <c r="AC25">
        <v>778</v>
      </c>
      <c r="AD25" s="51">
        <v>634.5071999999999</v>
      </c>
      <c r="AE25" s="51">
        <f t="shared" si="8"/>
        <v>0.81556195372750628</v>
      </c>
      <c r="AF25" s="27">
        <f t="shared" si="17"/>
        <v>286.54000000000002</v>
      </c>
      <c r="AG25" s="15">
        <f t="shared" si="9"/>
        <v>181811.69308799997</v>
      </c>
      <c r="AI25">
        <v>0</v>
      </c>
      <c r="AJ25">
        <v>0</v>
      </c>
      <c r="AK25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3028371.6037249994</v>
      </c>
      <c r="AP25" s="15">
        <f t="shared" si="19"/>
        <v>1009457.2012416665</v>
      </c>
    </row>
    <row r="26" spans="1:42" x14ac:dyDescent="0.35">
      <c r="A26">
        <v>140093</v>
      </c>
      <c r="B26" s="24">
        <v>4001</v>
      </c>
      <c r="C26" s="25" t="s">
        <v>165</v>
      </c>
      <c r="D26" t="s">
        <v>149</v>
      </c>
      <c r="E26" s="26">
        <v>295</v>
      </c>
      <c r="F26" s="51">
        <v>271.06350000000003</v>
      </c>
      <c r="G26" s="51">
        <f t="shared" si="0"/>
        <v>0.91885932203389842</v>
      </c>
      <c r="H26" s="27">
        <f t="shared" si="13"/>
        <v>2241.39</v>
      </c>
      <c r="I26" s="28">
        <f t="shared" si="1"/>
        <v>607559.01826500008</v>
      </c>
      <c r="K26">
        <v>0</v>
      </c>
      <c r="L26" s="51">
        <v>0</v>
      </c>
      <c r="M26" s="51">
        <f t="shared" si="2"/>
        <v>0</v>
      </c>
      <c r="N26" s="27">
        <f t="shared" si="14"/>
        <v>199.23</v>
      </c>
      <c r="O26" s="28">
        <f t="shared" si="3"/>
        <v>0</v>
      </c>
      <c r="Q26">
        <v>0</v>
      </c>
      <c r="R26" s="51">
        <v>0</v>
      </c>
      <c r="S26" s="51">
        <f t="shared" si="4"/>
        <v>0</v>
      </c>
      <c r="T26" s="27">
        <f t="shared" si="15"/>
        <v>99.62</v>
      </c>
      <c r="U26" s="28">
        <f t="shared" si="5"/>
        <v>0</v>
      </c>
      <c r="W26" s="26">
        <v>15057</v>
      </c>
      <c r="X26" s="51">
        <v>2939.9272000000005</v>
      </c>
      <c r="Y26" s="51">
        <f t="shared" si="6"/>
        <v>0.19525318456531848</v>
      </c>
      <c r="Z26" s="27">
        <f t="shared" si="16"/>
        <v>477.56</v>
      </c>
      <c r="AA26" s="15">
        <f t="shared" si="7"/>
        <v>1403991.6336320003</v>
      </c>
      <c r="AC26">
        <v>0</v>
      </c>
      <c r="AD26" s="51">
        <v>0</v>
      </c>
      <c r="AE26" s="51">
        <f t="shared" si="8"/>
        <v>0</v>
      </c>
      <c r="AF26" s="27">
        <f t="shared" si="17"/>
        <v>286.54000000000002</v>
      </c>
      <c r="AG26" s="15">
        <f t="shared" si="9"/>
        <v>0</v>
      </c>
      <c r="AI26">
        <v>0</v>
      </c>
      <c r="AJ26">
        <v>0</v>
      </c>
      <c r="AK26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2011550.6518970004</v>
      </c>
      <c r="AP26" s="15">
        <f t="shared" si="19"/>
        <v>670516.88396566676</v>
      </c>
    </row>
    <row r="27" spans="1:42" x14ac:dyDescent="0.35">
      <c r="B27" s="24">
        <v>15006</v>
      </c>
      <c r="C27" s="25" t="s">
        <v>166</v>
      </c>
      <c r="D27" t="s">
        <v>149</v>
      </c>
      <c r="E27" s="26">
        <v>79</v>
      </c>
      <c r="F27" s="51">
        <v>79.349800000000002</v>
      </c>
      <c r="G27" s="51">
        <f t="shared" si="0"/>
        <v>1.0044278481012658</v>
      </c>
      <c r="H27" s="27">
        <f t="shared" si="13"/>
        <v>2241.39</v>
      </c>
      <c r="I27" s="28">
        <f t="shared" si="1"/>
        <v>177853.848222</v>
      </c>
      <c r="K27">
        <v>0</v>
      </c>
      <c r="L27" s="51">
        <v>0</v>
      </c>
      <c r="M27" s="51">
        <f t="shared" si="2"/>
        <v>0</v>
      </c>
      <c r="N27" s="27">
        <f t="shared" si="14"/>
        <v>199.23</v>
      </c>
      <c r="O27" s="28">
        <f t="shared" si="3"/>
        <v>0</v>
      </c>
      <c r="Q27">
        <v>0</v>
      </c>
      <c r="R27" s="51">
        <v>0</v>
      </c>
      <c r="S27" s="51">
        <f t="shared" si="4"/>
        <v>0</v>
      </c>
      <c r="T27" s="27">
        <f t="shared" si="15"/>
        <v>99.62</v>
      </c>
      <c r="U27" s="28">
        <f t="shared" si="5"/>
        <v>0</v>
      </c>
      <c r="W27" s="26">
        <v>8857</v>
      </c>
      <c r="X27" s="51">
        <v>1657.3766000000001</v>
      </c>
      <c r="Y27" s="51">
        <f t="shared" si="6"/>
        <v>0.18712618268036582</v>
      </c>
      <c r="Z27" s="27">
        <f t="shared" si="16"/>
        <v>477.56</v>
      </c>
      <c r="AA27" s="15">
        <f t="shared" si="7"/>
        <v>791496.769096</v>
      </c>
      <c r="AC27">
        <v>0</v>
      </c>
      <c r="AD27" s="51">
        <v>0</v>
      </c>
      <c r="AE27" s="51">
        <f t="shared" si="8"/>
        <v>0</v>
      </c>
      <c r="AF27" s="27">
        <f t="shared" si="17"/>
        <v>286.54000000000002</v>
      </c>
      <c r="AG27" s="15">
        <f t="shared" si="9"/>
        <v>0</v>
      </c>
      <c r="AI27">
        <v>0</v>
      </c>
      <c r="AJ27">
        <v>0</v>
      </c>
      <c r="AK27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969350.61731799995</v>
      </c>
      <c r="AP27" s="15">
        <f t="shared" si="19"/>
        <v>323116.8724393333</v>
      </c>
    </row>
    <row r="28" spans="1:42" x14ac:dyDescent="0.35">
      <c r="A28">
        <v>140186</v>
      </c>
      <c r="B28" s="24">
        <v>11006</v>
      </c>
      <c r="C28" s="25" t="s">
        <v>167</v>
      </c>
      <c r="D28" t="s">
        <v>149</v>
      </c>
      <c r="E28" s="26">
        <v>647</v>
      </c>
      <c r="F28" s="51">
        <v>784.14649999999995</v>
      </c>
      <c r="G28" s="51">
        <f t="shared" si="0"/>
        <v>1.2119729520865532</v>
      </c>
      <c r="H28" s="27">
        <f t="shared" si="13"/>
        <v>2241.39</v>
      </c>
      <c r="I28" s="28">
        <f t="shared" si="1"/>
        <v>1757578.1236349999</v>
      </c>
      <c r="K28">
        <v>310</v>
      </c>
      <c r="L28" s="51">
        <v>222.54090000000033</v>
      </c>
      <c r="M28" s="51">
        <f t="shared" si="2"/>
        <v>0.71787387096774302</v>
      </c>
      <c r="N28" s="27">
        <f t="shared" si="14"/>
        <v>199.23</v>
      </c>
      <c r="O28" s="28">
        <f t="shared" si="3"/>
        <v>44336.823507000066</v>
      </c>
      <c r="Q28">
        <v>6</v>
      </c>
      <c r="R28" s="51">
        <v>7.2601000000000004</v>
      </c>
      <c r="S28" s="51">
        <f t="shared" si="4"/>
        <v>1.2100166666666667</v>
      </c>
      <c r="T28" s="27">
        <f t="shared" si="15"/>
        <v>99.62</v>
      </c>
      <c r="U28" s="28">
        <f t="shared" si="5"/>
        <v>723.25116200000002</v>
      </c>
      <c r="W28" s="26">
        <v>34570</v>
      </c>
      <c r="X28" s="51">
        <v>8276.8232000000007</v>
      </c>
      <c r="Y28" s="51">
        <f t="shared" si="6"/>
        <v>0.23942213479895866</v>
      </c>
      <c r="Z28" s="27">
        <f t="shared" si="16"/>
        <v>477.56</v>
      </c>
      <c r="AA28" s="15">
        <f t="shared" si="7"/>
        <v>3952679.6873920006</v>
      </c>
      <c r="AC28">
        <v>1066</v>
      </c>
      <c r="AD28" s="51">
        <v>1004.0276999999999</v>
      </c>
      <c r="AE28" s="51">
        <f t="shared" si="8"/>
        <v>0.94186463414634136</v>
      </c>
      <c r="AF28" s="27">
        <f t="shared" si="17"/>
        <v>286.54000000000002</v>
      </c>
      <c r="AG28" s="15">
        <f t="shared" si="9"/>
        <v>287694.09715799999</v>
      </c>
      <c r="AI28">
        <v>0</v>
      </c>
      <c r="AJ28">
        <v>0</v>
      </c>
      <c r="AK28">
        <f t="shared" si="10"/>
        <v>0</v>
      </c>
      <c r="AL28" s="27">
        <f t="shared" si="18"/>
        <v>346.23</v>
      </c>
      <c r="AM28" s="15">
        <f t="shared" si="11"/>
        <v>0</v>
      </c>
      <c r="AO28" s="15">
        <f t="shared" si="12"/>
        <v>6043011.9828540003</v>
      </c>
      <c r="AP28" s="15">
        <f t="shared" si="19"/>
        <v>2014337.3276180001</v>
      </c>
    </row>
    <row r="29" spans="1:42" x14ac:dyDescent="0.35">
      <c r="A29">
        <v>140119</v>
      </c>
      <c r="B29" s="24">
        <v>3048</v>
      </c>
      <c r="C29" s="25" t="s">
        <v>168</v>
      </c>
      <c r="D29" t="s">
        <v>149</v>
      </c>
      <c r="E29" s="26">
        <v>2033</v>
      </c>
      <c r="F29" s="51">
        <v>4066.2396000000003</v>
      </c>
      <c r="G29" s="51">
        <f t="shared" si="0"/>
        <v>2.000117855386129</v>
      </c>
      <c r="H29" s="27">
        <f t="shared" si="13"/>
        <v>2241.39</v>
      </c>
      <c r="I29" s="28">
        <f t="shared" si="1"/>
        <v>9114028.7770440001</v>
      </c>
      <c r="K29">
        <v>93</v>
      </c>
      <c r="L29" s="51">
        <v>70.288000000000025</v>
      </c>
      <c r="M29" s="51">
        <f t="shared" si="2"/>
        <v>0.75578494623655945</v>
      </c>
      <c r="N29" s="27">
        <f t="shared" si="14"/>
        <v>199.23</v>
      </c>
      <c r="O29" s="28">
        <f t="shared" si="3"/>
        <v>14003.478240000004</v>
      </c>
      <c r="Q29">
        <v>46</v>
      </c>
      <c r="R29" s="51">
        <v>84.565599999999989</v>
      </c>
      <c r="S29" s="51">
        <f t="shared" si="4"/>
        <v>1.8383826086956518</v>
      </c>
      <c r="T29" s="27">
        <f t="shared" si="15"/>
        <v>99.62</v>
      </c>
      <c r="U29" s="28">
        <f t="shared" si="5"/>
        <v>8424.425072</v>
      </c>
      <c r="W29" s="26">
        <v>57775</v>
      </c>
      <c r="X29" s="51">
        <v>20520.649399999998</v>
      </c>
      <c r="Y29" s="51">
        <f t="shared" si="6"/>
        <v>0.35518216183470358</v>
      </c>
      <c r="Z29" s="27">
        <f t="shared" si="16"/>
        <v>477.56</v>
      </c>
      <c r="AA29" s="15">
        <f t="shared" si="7"/>
        <v>9799841.3274639994</v>
      </c>
      <c r="AC29">
        <v>418</v>
      </c>
      <c r="AD29" s="51">
        <v>118.22309999999999</v>
      </c>
      <c r="AE29" s="51">
        <f t="shared" si="8"/>
        <v>0.28283038277511957</v>
      </c>
      <c r="AF29" s="27">
        <f t="shared" si="17"/>
        <v>286.54000000000002</v>
      </c>
      <c r="AG29" s="15">
        <f t="shared" si="9"/>
        <v>33875.647073999993</v>
      </c>
      <c r="AI29">
        <v>0</v>
      </c>
      <c r="AJ29">
        <v>0</v>
      </c>
      <c r="AK29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18970173.654894002</v>
      </c>
      <c r="AP29" s="15">
        <f t="shared" si="19"/>
        <v>6323391.2182980003</v>
      </c>
    </row>
    <row r="30" spans="1:42" x14ac:dyDescent="0.35">
      <c r="A30">
        <v>140189</v>
      </c>
      <c r="B30" s="24">
        <v>13046</v>
      </c>
      <c r="C30" s="25" t="s">
        <v>169</v>
      </c>
      <c r="D30" t="s">
        <v>149</v>
      </c>
      <c r="E30" s="26">
        <v>416</v>
      </c>
      <c r="F30" s="51">
        <v>486.95760000000007</v>
      </c>
      <c r="G30" s="51">
        <f t="shared" si="0"/>
        <v>1.1705711538461541</v>
      </c>
      <c r="H30" s="27">
        <f t="shared" si="13"/>
        <v>2241.39</v>
      </c>
      <c r="I30" s="28">
        <f t="shared" si="1"/>
        <v>1091461.895064</v>
      </c>
      <c r="K30">
        <v>92</v>
      </c>
      <c r="L30" s="51">
        <v>61.049200000000027</v>
      </c>
      <c r="M30" s="51">
        <f t="shared" si="2"/>
        <v>0.66357826086956551</v>
      </c>
      <c r="N30" s="27">
        <f t="shared" si="14"/>
        <v>199.23</v>
      </c>
      <c r="O30" s="28">
        <f t="shared" si="3"/>
        <v>12162.832116000005</v>
      </c>
      <c r="Q30">
        <v>0</v>
      </c>
      <c r="R30" s="51">
        <v>0</v>
      </c>
      <c r="S30" s="51">
        <f t="shared" si="4"/>
        <v>0</v>
      </c>
      <c r="T30" s="27">
        <f t="shared" si="15"/>
        <v>99.62</v>
      </c>
      <c r="U30" s="28">
        <f t="shared" si="5"/>
        <v>0</v>
      </c>
      <c r="W30" s="26">
        <v>45394</v>
      </c>
      <c r="X30" s="51">
        <v>9885.0427</v>
      </c>
      <c r="Y30" s="51">
        <f t="shared" si="6"/>
        <v>0.21776099704806803</v>
      </c>
      <c r="Z30" s="27">
        <f t="shared" si="16"/>
        <v>477.56</v>
      </c>
      <c r="AA30" s="15">
        <f t="shared" si="7"/>
        <v>4720700.9918120001</v>
      </c>
      <c r="AC30">
        <v>1</v>
      </c>
      <c r="AD30" s="51">
        <v>0.44440000000000002</v>
      </c>
      <c r="AE30" s="51">
        <f t="shared" si="8"/>
        <v>0.44440000000000002</v>
      </c>
      <c r="AF30" s="27">
        <f t="shared" si="17"/>
        <v>286.54000000000002</v>
      </c>
      <c r="AG30" s="15">
        <f t="shared" si="9"/>
        <v>127.33837600000001</v>
      </c>
      <c r="AI30">
        <v>0</v>
      </c>
      <c r="AJ30">
        <v>0</v>
      </c>
      <c r="AK30">
        <f t="shared" si="10"/>
        <v>0</v>
      </c>
      <c r="AL30" s="27">
        <f t="shared" si="18"/>
        <v>346.23</v>
      </c>
      <c r="AM30" s="15">
        <f t="shared" si="11"/>
        <v>0</v>
      </c>
      <c r="AO30" s="15">
        <f t="shared" si="12"/>
        <v>5824453.057368</v>
      </c>
      <c r="AP30" s="15">
        <f t="shared" si="19"/>
        <v>1941484.3524559999</v>
      </c>
    </row>
    <row r="31" spans="1:42" x14ac:dyDescent="0.35">
      <c r="A31">
        <v>140228</v>
      </c>
      <c r="B31" s="24">
        <v>18006</v>
      </c>
      <c r="C31" s="25" t="s">
        <v>170</v>
      </c>
      <c r="D31" t="s">
        <v>149</v>
      </c>
      <c r="E31" s="26">
        <v>1847</v>
      </c>
      <c r="F31" s="51">
        <v>2223.5995000000003</v>
      </c>
      <c r="G31" s="51">
        <f t="shared" si="0"/>
        <v>1.2038979426096375</v>
      </c>
      <c r="H31" s="27">
        <f t="shared" si="13"/>
        <v>2241.39</v>
      </c>
      <c r="I31" s="28">
        <f t="shared" si="1"/>
        <v>4983953.683305</v>
      </c>
      <c r="K31">
        <v>172</v>
      </c>
      <c r="L31" s="51">
        <v>109.13490000000009</v>
      </c>
      <c r="M31" s="51">
        <f t="shared" si="2"/>
        <v>0.63450523255814006</v>
      </c>
      <c r="N31" s="27">
        <f t="shared" si="14"/>
        <v>199.23</v>
      </c>
      <c r="O31" s="28">
        <f t="shared" si="3"/>
        <v>21742.946127000017</v>
      </c>
      <c r="Q31">
        <v>0</v>
      </c>
      <c r="R31" s="51">
        <v>0</v>
      </c>
      <c r="S31" s="51">
        <f t="shared" si="4"/>
        <v>0</v>
      </c>
      <c r="T31" s="27">
        <f t="shared" si="15"/>
        <v>99.62</v>
      </c>
      <c r="U31" s="28">
        <f t="shared" si="5"/>
        <v>0</v>
      </c>
      <c r="W31" s="26">
        <v>76436</v>
      </c>
      <c r="X31" s="51">
        <v>17845.688700000002</v>
      </c>
      <c r="Y31" s="51">
        <f t="shared" si="6"/>
        <v>0.23347229970171127</v>
      </c>
      <c r="Z31" s="27">
        <f t="shared" si="16"/>
        <v>477.56</v>
      </c>
      <c r="AA31" s="15">
        <f t="shared" si="7"/>
        <v>8522387.0955720004</v>
      </c>
      <c r="AC31">
        <v>29</v>
      </c>
      <c r="AD31" s="51">
        <v>27.921200000000002</v>
      </c>
      <c r="AE31" s="51">
        <f t="shared" si="8"/>
        <v>0.9628000000000001</v>
      </c>
      <c r="AF31" s="27">
        <f t="shared" si="17"/>
        <v>286.54000000000002</v>
      </c>
      <c r="AG31" s="15">
        <f t="shared" si="9"/>
        <v>8000.5406480000011</v>
      </c>
      <c r="AI31">
        <v>0</v>
      </c>
      <c r="AJ31">
        <v>0</v>
      </c>
      <c r="AK31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13536084.265652001</v>
      </c>
      <c r="AP31" s="15">
        <f t="shared" si="19"/>
        <v>4512028.0885506673</v>
      </c>
    </row>
    <row r="32" spans="1:42" x14ac:dyDescent="0.35">
      <c r="A32">
        <v>140209</v>
      </c>
      <c r="B32" s="24">
        <v>16006</v>
      </c>
      <c r="C32" s="25" t="s">
        <v>171</v>
      </c>
      <c r="D32" t="s">
        <v>149</v>
      </c>
      <c r="E32" s="26">
        <v>902</v>
      </c>
      <c r="F32" s="51">
        <v>867.56320000000005</v>
      </c>
      <c r="G32" s="51">
        <f t="shared" si="0"/>
        <v>0.9618217294900222</v>
      </c>
      <c r="H32" s="27">
        <f t="shared" si="13"/>
        <v>2241.39</v>
      </c>
      <c r="I32" s="28">
        <f t="shared" si="1"/>
        <v>1944547.4808479999</v>
      </c>
      <c r="K32">
        <v>387</v>
      </c>
      <c r="L32" s="51">
        <v>244.96000000000043</v>
      </c>
      <c r="M32" s="51">
        <f t="shared" si="2"/>
        <v>0.63297157622739131</v>
      </c>
      <c r="N32" s="27">
        <f t="shared" si="14"/>
        <v>199.23</v>
      </c>
      <c r="O32" s="28">
        <f t="shared" si="3"/>
        <v>48803.380800000086</v>
      </c>
      <c r="Q32">
        <v>2</v>
      </c>
      <c r="R32" s="51">
        <v>2.1402000000000001</v>
      </c>
      <c r="S32" s="51">
        <f t="shared" si="4"/>
        <v>1.0701000000000001</v>
      </c>
      <c r="T32" s="27">
        <f t="shared" si="15"/>
        <v>99.62</v>
      </c>
      <c r="U32" s="28">
        <f t="shared" si="5"/>
        <v>213.20672400000001</v>
      </c>
      <c r="W32" s="26">
        <v>44612</v>
      </c>
      <c r="X32" s="51">
        <v>6934.0061999999989</v>
      </c>
      <c r="Y32" s="51">
        <f t="shared" si="6"/>
        <v>0.15542917152335692</v>
      </c>
      <c r="Z32" s="27">
        <f t="shared" si="16"/>
        <v>477.56</v>
      </c>
      <c r="AA32" s="15">
        <f t="shared" si="7"/>
        <v>3311404.0008719997</v>
      </c>
      <c r="AC32">
        <v>985</v>
      </c>
      <c r="AD32" s="51">
        <v>290.1771</v>
      </c>
      <c r="AE32" s="51">
        <f t="shared" si="8"/>
        <v>0.29459604060913708</v>
      </c>
      <c r="AF32" s="27">
        <f t="shared" si="17"/>
        <v>286.54000000000002</v>
      </c>
      <c r="AG32" s="15">
        <f t="shared" si="9"/>
        <v>83147.346234000011</v>
      </c>
      <c r="AI32">
        <v>0</v>
      </c>
      <c r="AJ32">
        <v>0</v>
      </c>
      <c r="AK32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5388115.4154779995</v>
      </c>
      <c r="AP32" s="15">
        <f t="shared" si="19"/>
        <v>1796038.4718259999</v>
      </c>
    </row>
    <row r="33" spans="1:42" x14ac:dyDescent="0.35">
      <c r="A33">
        <v>140088</v>
      </c>
      <c r="B33" s="24">
        <v>3023</v>
      </c>
      <c r="C33" s="25" t="s">
        <v>172</v>
      </c>
      <c r="D33" t="s">
        <v>149</v>
      </c>
      <c r="E33" s="26">
        <v>3270</v>
      </c>
      <c r="F33" s="51">
        <v>6594.4885000000004</v>
      </c>
      <c r="G33" s="51">
        <f t="shared" si="0"/>
        <v>2.016663149847095</v>
      </c>
      <c r="H33" s="27">
        <f t="shared" si="13"/>
        <v>2241.39</v>
      </c>
      <c r="I33" s="28">
        <f t="shared" si="1"/>
        <v>14780820.579015</v>
      </c>
      <c r="K33">
        <v>11</v>
      </c>
      <c r="L33" s="51">
        <v>11.017399999999999</v>
      </c>
      <c r="M33" s="51">
        <f t="shared" si="2"/>
        <v>1.0015818181818181</v>
      </c>
      <c r="N33" s="27">
        <f t="shared" si="14"/>
        <v>199.23</v>
      </c>
      <c r="O33" s="28">
        <f t="shared" si="3"/>
        <v>2194.9966019999997</v>
      </c>
      <c r="Q33">
        <v>0</v>
      </c>
      <c r="R33" s="51">
        <v>0</v>
      </c>
      <c r="S33" s="51">
        <f t="shared" si="4"/>
        <v>0</v>
      </c>
      <c r="T33" s="27">
        <f t="shared" si="15"/>
        <v>99.62</v>
      </c>
      <c r="U33" s="28">
        <f t="shared" si="5"/>
        <v>0</v>
      </c>
      <c r="W33" s="26">
        <v>69738</v>
      </c>
      <c r="X33" s="51">
        <v>18046.936000000002</v>
      </c>
      <c r="Y33" s="51">
        <f t="shared" si="6"/>
        <v>0.25878195531847775</v>
      </c>
      <c r="Z33" s="27">
        <f t="shared" si="16"/>
        <v>477.56</v>
      </c>
      <c r="AA33" s="15">
        <f t="shared" si="7"/>
        <v>8618494.7561600003</v>
      </c>
      <c r="AC33">
        <v>95</v>
      </c>
      <c r="AD33" s="51">
        <v>22.605399999999999</v>
      </c>
      <c r="AE33" s="51">
        <f t="shared" si="8"/>
        <v>0.2379515789473684</v>
      </c>
      <c r="AF33" s="27">
        <f t="shared" si="17"/>
        <v>286.54000000000002</v>
      </c>
      <c r="AG33" s="15">
        <f t="shared" si="9"/>
        <v>6477.3513160000002</v>
      </c>
      <c r="AI33">
        <v>0</v>
      </c>
      <c r="AJ33">
        <v>0</v>
      </c>
      <c r="AK33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23407987.683093</v>
      </c>
      <c r="AP33" s="15">
        <f t="shared" si="19"/>
        <v>7802662.5610309998</v>
      </c>
    </row>
    <row r="34" spans="1:42" x14ac:dyDescent="0.35">
      <c r="A34">
        <v>140084</v>
      </c>
      <c r="B34" s="24">
        <v>23003</v>
      </c>
      <c r="C34" s="25" t="s">
        <v>173</v>
      </c>
      <c r="D34" t="s">
        <v>149</v>
      </c>
      <c r="E34" s="26">
        <v>1017</v>
      </c>
      <c r="F34" s="51">
        <v>1195.3793999999998</v>
      </c>
      <c r="G34" s="51">
        <f t="shared" si="0"/>
        <v>1.175397640117994</v>
      </c>
      <c r="H34" s="27">
        <f t="shared" si="13"/>
        <v>2241.39</v>
      </c>
      <c r="I34" s="28">
        <f t="shared" si="1"/>
        <v>2679311.4333659993</v>
      </c>
      <c r="K34">
        <v>0</v>
      </c>
      <c r="L34" s="51">
        <v>0</v>
      </c>
      <c r="M34" s="51">
        <f t="shared" si="2"/>
        <v>0</v>
      </c>
      <c r="N34" s="27">
        <f t="shared" si="14"/>
        <v>199.23</v>
      </c>
      <c r="O34" s="28">
        <f t="shared" si="3"/>
        <v>0</v>
      </c>
      <c r="Q34">
        <v>0</v>
      </c>
      <c r="R34" s="51">
        <v>0</v>
      </c>
      <c r="S34" s="51">
        <f t="shared" si="4"/>
        <v>0</v>
      </c>
      <c r="T34" s="27">
        <f t="shared" si="15"/>
        <v>99.62</v>
      </c>
      <c r="U34" s="28">
        <f t="shared" si="5"/>
        <v>0</v>
      </c>
      <c r="W34" s="26">
        <v>23733</v>
      </c>
      <c r="X34" s="51">
        <v>5133.1832000000004</v>
      </c>
      <c r="Y34" s="51">
        <f t="shared" si="6"/>
        <v>0.21628884675346566</v>
      </c>
      <c r="Z34" s="27">
        <f t="shared" si="16"/>
        <v>477.56</v>
      </c>
      <c r="AA34" s="15">
        <f t="shared" si="7"/>
        <v>2451402.968992</v>
      </c>
      <c r="AC34">
        <v>0</v>
      </c>
      <c r="AD34" s="51">
        <v>0</v>
      </c>
      <c r="AE34" s="51">
        <f t="shared" si="8"/>
        <v>0</v>
      </c>
      <c r="AF34" s="27">
        <f t="shared" si="17"/>
        <v>286.54000000000002</v>
      </c>
      <c r="AG34" s="15">
        <f t="shared" si="9"/>
        <v>0</v>
      </c>
      <c r="AI34">
        <v>0</v>
      </c>
      <c r="AJ34">
        <v>0</v>
      </c>
      <c r="AK34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5130714.4023579992</v>
      </c>
      <c r="AP34" s="15">
        <f t="shared" si="19"/>
        <v>1710238.134119333</v>
      </c>
    </row>
    <row r="35" spans="1:42" x14ac:dyDescent="0.35">
      <c r="A35">
        <v>140082</v>
      </c>
      <c r="B35" s="24">
        <v>3067</v>
      </c>
      <c r="C35" s="25" t="s">
        <v>174</v>
      </c>
      <c r="D35" t="s">
        <v>149</v>
      </c>
      <c r="E35" s="26">
        <v>220</v>
      </c>
      <c r="F35" s="51">
        <v>489.96590000000003</v>
      </c>
      <c r="G35" s="51">
        <f t="shared" si="0"/>
        <v>2.2271177272727276</v>
      </c>
      <c r="H35" s="27">
        <f t="shared" si="13"/>
        <v>2241.39</v>
      </c>
      <c r="I35" s="28">
        <f t="shared" si="1"/>
        <v>1098204.6686010002</v>
      </c>
      <c r="K35">
        <v>4</v>
      </c>
      <c r="L35" s="51">
        <v>2.8786</v>
      </c>
      <c r="M35" s="51">
        <f t="shared" si="2"/>
        <v>0.71965000000000001</v>
      </c>
      <c r="N35" s="27">
        <f t="shared" si="14"/>
        <v>199.23</v>
      </c>
      <c r="O35" s="28">
        <f t="shared" si="3"/>
        <v>573.50347799999997</v>
      </c>
      <c r="Q35">
        <v>1</v>
      </c>
      <c r="R35" s="51">
        <v>1.0918000000000001</v>
      </c>
      <c r="S35" s="51">
        <f t="shared" si="4"/>
        <v>1.0918000000000001</v>
      </c>
      <c r="T35" s="27">
        <f t="shared" si="15"/>
        <v>99.62</v>
      </c>
      <c r="U35" s="28">
        <f t="shared" si="5"/>
        <v>108.76511600000002</v>
      </c>
      <c r="W35" s="26">
        <v>7283</v>
      </c>
      <c r="X35" s="51">
        <v>2264.4863</v>
      </c>
      <c r="Y35" s="51">
        <f t="shared" si="6"/>
        <v>0.3109276809007277</v>
      </c>
      <c r="Z35" s="27">
        <f t="shared" si="16"/>
        <v>477.56</v>
      </c>
      <c r="AA35" s="15">
        <f t="shared" si="7"/>
        <v>1081428.077428</v>
      </c>
      <c r="AC35">
        <v>0</v>
      </c>
      <c r="AD35" s="51">
        <v>0</v>
      </c>
      <c r="AE35" s="51">
        <f t="shared" si="8"/>
        <v>0</v>
      </c>
      <c r="AF35" s="27">
        <f t="shared" si="17"/>
        <v>286.54000000000002</v>
      </c>
      <c r="AG35" s="15">
        <f t="shared" si="9"/>
        <v>0</v>
      </c>
      <c r="AI35">
        <v>0</v>
      </c>
      <c r="AJ35">
        <v>0</v>
      </c>
      <c r="AK35">
        <f t="shared" si="10"/>
        <v>0</v>
      </c>
      <c r="AL35" s="27">
        <f t="shared" si="18"/>
        <v>346.23</v>
      </c>
      <c r="AM35" s="15">
        <f t="shared" si="11"/>
        <v>0</v>
      </c>
      <c r="AO35" s="15">
        <f t="shared" si="12"/>
        <v>2180315.0146230003</v>
      </c>
      <c r="AP35" s="15">
        <f t="shared" si="19"/>
        <v>726771.67154100013</v>
      </c>
    </row>
    <row r="36" spans="1:42" x14ac:dyDescent="0.35">
      <c r="B36" s="24">
        <v>31000</v>
      </c>
      <c r="C36" s="25" t="s">
        <v>175</v>
      </c>
      <c r="D36" t="s">
        <v>149</v>
      </c>
      <c r="E36" s="26">
        <v>653</v>
      </c>
      <c r="F36" s="51">
        <v>894.91070000000025</v>
      </c>
      <c r="G36" s="51">
        <f t="shared" si="0"/>
        <v>1.3704604900459423</v>
      </c>
      <c r="H36" s="27">
        <f t="shared" si="13"/>
        <v>2241.39</v>
      </c>
      <c r="I36" s="28">
        <f t="shared" si="1"/>
        <v>2005843.8938730008</v>
      </c>
      <c r="K36">
        <v>0</v>
      </c>
      <c r="L36" s="51">
        <v>0</v>
      </c>
      <c r="M36" s="51">
        <f t="shared" si="2"/>
        <v>0</v>
      </c>
      <c r="N36" s="27">
        <f t="shared" si="14"/>
        <v>199.23</v>
      </c>
      <c r="O36" s="28">
        <f t="shared" si="3"/>
        <v>0</v>
      </c>
      <c r="Q36">
        <v>2</v>
      </c>
      <c r="R36" s="51">
        <v>2.3643999999999998</v>
      </c>
      <c r="S36" s="51">
        <f t="shared" si="4"/>
        <v>1.1821999999999999</v>
      </c>
      <c r="T36" s="27">
        <f t="shared" si="15"/>
        <v>99.62</v>
      </c>
      <c r="U36" s="28">
        <f t="shared" si="5"/>
        <v>235.541528</v>
      </c>
      <c r="W36" s="26">
        <v>16935</v>
      </c>
      <c r="X36" s="51">
        <v>4090.8999000000008</v>
      </c>
      <c r="Y36" s="51">
        <f t="shared" si="6"/>
        <v>0.24156480070859171</v>
      </c>
      <c r="Z36" s="27">
        <f t="shared" si="16"/>
        <v>477.56</v>
      </c>
      <c r="AA36" s="15">
        <f t="shared" si="7"/>
        <v>1953650.1562440004</v>
      </c>
      <c r="AC36">
        <v>0</v>
      </c>
      <c r="AD36" s="51">
        <v>0</v>
      </c>
      <c r="AE36" s="51">
        <f t="shared" si="8"/>
        <v>0</v>
      </c>
      <c r="AF36" s="27">
        <f t="shared" si="17"/>
        <v>286.54000000000002</v>
      </c>
      <c r="AG36" s="15">
        <f t="shared" si="9"/>
        <v>0</v>
      </c>
      <c r="AI36">
        <v>0</v>
      </c>
      <c r="AJ36">
        <v>0</v>
      </c>
      <c r="AK36">
        <f t="shared" si="10"/>
        <v>0</v>
      </c>
      <c r="AL36" s="27">
        <f t="shared" si="18"/>
        <v>346.23</v>
      </c>
      <c r="AM36" s="15">
        <f t="shared" si="11"/>
        <v>0</v>
      </c>
      <c r="AO36" s="15">
        <f t="shared" si="12"/>
        <v>3959729.5916450014</v>
      </c>
      <c r="AP36" s="15">
        <f t="shared" si="19"/>
        <v>1319909.8638816671</v>
      </c>
    </row>
    <row r="37" spans="1:42" x14ac:dyDescent="0.35">
      <c r="B37" s="24">
        <v>8006</v>
      </c>
      <c r="C37" s="25" t="s">
        <v>176</v>
      </c>
      <c r="D37" t="s">
        <v>149</v>
      </c>
      <c r="E37" s="26">
        <v>608</v>
      </c>
      <c r="F37" s="51">
        <v>896.43990000000008</v>
      </c>
      <c r="G37" s="51">
        <f t="shared" si="0"/>
        <v>1.474407730263158</v>
      </c>
      <c r="H37" s="27">
        <f t="shared" si="13"/>
        <v>2241.39</v>
      </c>
      <c r="I37" s="28">
        <f t="shared" si="1"/>
        <v>2009271.4274610002</v>
      </c>
      <c r="K37">
        <v>291</v>
      </c>
      <c r="L37" s="51">
        <v>197.96660000000031</v>
      </c>
      <c r="M37" s="51">
        <f t="shared" si="2"/>
        <v>0.68029759450171934</v>
      </c>
      <c r="N37" s="27">
        <f t="shared" si="14"/>
        <v>199.23</v>
      </c>
      <c r="O37" s="28">
        <f t="shared" si="3"/>
        <v>39440.885718000063</v>
      </c>
      <c r="Q37">
        <v>16</v>
      </c>
      <c r="R37" s="51">
        <v>20.971499999999999</v>
      </c>
      <c r="S37" s="51">
        <f t="shared" si="4"/>
        <v>1.3107187499999999</v>
      </c>
      <c r="T37" s="27">
        <f t="shared" si="15"/>
        <v>99.62</v>
      </c>
      <c r="U37" s="28">
        <f t="shared" si="5"/>
        <v>2089.1808299999998</v>
      </c>
      <c r="W37" s="26">
        <v>35936</v>
      </c>
      <c r="X37" s="51">
        <v>7698.8250999999991</v>
      </c>
      <c r="Y37" s="51">
        <f t="shared" si="6"/>
        <v>0.21423711876669632</v>
      </c>
      <c r="Z37" s="27">
        <f t="shared" si="16"/>
        <v>477.56</v>
      </c>
      <c r="AA37" s="15">
        <f t="shared" si="7"/>
        <v>3676650.9147559996</v>
      </c>
      <c r="AC37">
        <v>83</v>
      </c>
      <c r="AD37" s="51">
        <v>28.186799999999998</v>
      </c>
      <c r="AE37" s="51">
        <f t="shared" si="8"/>
        <v>0.33959999999999996</v>
      </c>
      <c r="AF37" s="27">
        <f t="shared" si="17"/>
        <v>286.54000000000002</v>
      </c>
      <c r="AG37" s="15">
        <f t="shared" si="9"/>
        <v>8076.6456719999996</v>
      </c>
      <c r="AI37">
        <v>0</v>
      </c>
      <c r="AJ37">
        <v>0</v>
      </c>
      <c r="AK37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5735529.0544370003</v>
      </c>
      <c r="AP37" s="15">
        <f t="shared" si="19"/>
        <v>1911843.0181456667</v>
      </c>
    </row>
    <row r="38" spans="1:42" x14ac:dyDescent="0.35">
      <c r="A38">
        <v>140064</v>
      </c>
      <c r="B38" s="24">
        <v>7002</v>
      </c>
      <c r="C38" s="25" t="s">
        <v>177</v>
      </c>
      <c r="D38" t="s">
        <v>149</v>
      </c>
      <c r="E38" s="26">
        <v>325</v>
      </c>
      <c r="F38" s="51">
        <v>374.36950000000002</v>
      </c>
      <c r="G38" s="51">
        <f t="shared" si="0"/>
        <v>1.1519061538461539</v>
      </c>
      <c r="H38" s="27">
        <f t="shared" si="13"/>
        <v>2241.39</v>
      </c>
      <c r="I38" s="28">
        <f t="shared" si="1"/>
        <v>839108.05360500002</v>
      </c>
      <c r="K38" s="26">
        <v>0</v>
      </c>
      <c r="L38" s="51">
        <v>0</v>
      </c>
      <c r="M38" s="51">
        <f t="shared" si="2"/>
        <v>0</v>
      </c>
      <c r="N38" s="27">
        <f>'[1]Fixed Rate-Acuity Other Acute'!$N$9</f>
        <v>199.23</v>
      </c>
      <c r="O38" s="28">
        <f t="shared" si="3"/>
        <v>0</v>
      </c>
      <c r="Q38" s="26">
        <v>0</v>
      </c>
      <c r="R38" s="51">
        <v>0</v>
      </c>
      <c r="S38" s="51">
        <f t="shared" si="4"/>
        <v>0</v>
      </c>
      <c r="T38" s="27">
        <f>'[1]Fixed Rate-Acuity Other Acute'!$T$9</f>
        <v>99.62</v>
      </c>
      <c r="U38" s="28">
        <f t="shared" si="5"/>
        <v>0</v>
      </c>
      <c r="W38" s="26">
        <v>15922</v>
      </c>
      <c r="X38" s="51">
        <v>2339.5443999999998</v>
      </c>
      <c r="Y38" s="51">
        <f>IFERROR(X38/W38,0)</f>
        <v>0.14693784700414519</v>
      </c>
      <c r="Z38" s="27">
        <f t="shared" si="16"/>
        <v>477.56</v>
      </c>
      <c r="AA38" s="15">
        <f t="shared" si="7"/>
        <v>1117272.8236639998</v>
      </c>
      <c r="AC38" s="26">
        <v>0</v>
      </c>
      <c r="AD38" s="51">
        <v>0</v>
      </c>
      <c r="AE38" s="51">
        <f t="shared" si="8"/>
        <v>0</v>
      </c>
      <c r="AF38" s="27">
        <f>'[1]Fixed Rate-Acuity Other Acute'!$AF$9</f>
        <v>286.54000000000002</v>
      </c>
      <c r="AG38" s="15">
        <f t="shared" si="9"/>
        <v>0</v>
      </c>
      <c r="AI38" s="26">
        <v>0</v>
      </c>
      <c r="AJ38" s="51">
        <v>0</v>
      </c>
      <c r="AK38" s="51">
        <f t="shared" si="10"/>
        <v>0</v>
      </c>
      <c r="AL38" s="27">
        <f>'[1]Fixed Rate-Acuity Other Acute'!$AL$9</f>
        <v>346.23</v>
      </c>
      <c r="AM38" s="15">
        <f t="shared" si="11"/>
        <v>0</v>
      </c>
      <c r="AO38" s="15">
        <f t="shared" si="12"/>
        <v>1956380.8772689998</v>
      </c>
      <c r="AP38" s="15">
        <f t="shared" si="19"/>
        <v>652126.9590896666</v>
      </c>
    </row>
  </sheetData>
  <mergeCells count="6">
    <mergeCell ref="E7:I7"/>
    <mergeCell ref="K7:O7"/>
    <mergeCell ref="Q7:U7"/>
    <mergeCell ref="W7:AA7"/>
    <mergeCell ref="AC7:AG7"/>
    <mergeCell ref="AI7:AM7"/>
  </mergeCells>
  <pageMargins left="0.7" right="0.7" top="0.75" bottom="0.75" header="0.3" footer="0.3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425A-FFB6-4564-B966-DBF91B596BBE}">
  <dimension ref="A1:AQ74"/>
  <sheetViews>
    <sheetView zoomScale="79" workbookViewId="0">
      <pane ySplit="8" topLeftCell="A26" activePane="bottomLeft" state="frozen"/>
      <selection pane="bottomLeft" activeCell="B3" sqref="B3"/>
    </sheetView>
  </sheetViews>
  <sheetFormatPr defaultRowHeight="14.5" x14ac:dyDescent="0.35"/>
  <cols>
    <col min="1" max="1" width="9.1796875" hidden="1" customWidth="1"/>
    <col min="2" max="2" width="8.81640625" bestFit="1" customWidth="1"/>
    <col min="3" max="3" width="36.54296875" customWidth="1"/>
    <col min="4" max="4" width="15.81640625" customWidth="1"/>
    <col min="5" max="5" width="8.81640625" bestFit="1" customWidth="1"/>
    <col min="6" max="6" width="9.453125" bestFit="1" customWidth="1"/>
    <col min="7" max="7" width="8.81640625" bestFit="1" customWidth="1"/>
    <col min="8" max="8" width="11.26953125" bestFit="1" customWidth="1"/>
    <col min="9" max="9" width="13.54296875" customWidth="1"/>
    <col min="11" max="13" width="8.81640625" bestFit="1" customWidth="1"/>
    <col min="14" max="14" width="9.7265625" bestFit="1" customWidth="1"/>
    <col min="15" max="15" width="10.1796875" bestFit="1" customWidth="1"/>
    <col min="16" max="21" width="8.81640625" bestFit="1" customWidth="1"/>
    <col min="23" max="23" width="10.54296875" bestFit="1" customWidth="1"/>
    <col min="24" max="24" width="9.7265625" bestFit="1" customWidth="1"/>
    <col min="25" max="25" width="8.81640625" bestFit="1" customWidth="1"/>
    <col min="26" max="26" width="9.7265625" bestFit="1" customWidth="1"/>
    <col min="27" max="27" width="14.26953125" bestFit="1" customWidth="1"/>
    <col min="32" max="32" width="9.7265625" bestFit="1" customWidth="1"/>
    <col min="33" max="33" width="11.54296875" bestFit="1" customWidth="1"/>
    <col min="38" max="38" width="9.7265625" bestFit="1" customWidth="1"/>
    <col min="39" max="39" width="10.81640625" bestFit="1" customWidth="1"/>
    <col min="40" max="40" width="12.54296875" bestFit="1" customWidth="1"/>
    <col min="41" max="41" width="14.7265625" customWidth="1"/>
    <col min="42" max="42" width="13.54296875" bestFit="1" customWidth="1"/>
    <col min="43" max="43" width="12.54296875" bestFit="1" customWidth="1"/>
  </cols>
  <sheetData>
    <row r="1" spans="1:43" x14ac:dyDescent="0.35">
      <c r="B1" s="1" t="s">
        <v>0</v>
      </c>
    </row>
    <row r="2" spans="1:43" x14ac:dyDescent="0.35">
      <c r="B2" s="1" t="s">
        <v>178</v>
      </c>
    </row>
    <row r="4" spans="1:43" x14ac:dyDescent="0.35">
      <c r="B4" s="1" t="s">
        <v>6</v>
      </c>
      <c r="J4" s="16"/>
      <c r="K4" s="16"/>
      <c r="L4" s="16"/>
    </row>
    <row r="5" spans="1:43" x14ac:dyDescent="0.35">
      <c r="B5" s="1"/>
      <c r="E5" s="36"/>
      <c r="AO5" s="15"/>
    </row>
    <row r="6" spans="1:43" x14ac:dyDescent="0.35">
      <c r="B6" s="1" t="s">
        <v>7</v>
      </c>
      <c r="E6" s="36"/>
      <c r="I6" s="15"/>
      <c r="K6" s="36"/>
      <c r="O6" s="15"/>
      <c r="Q6" s="36"/>
      <c r="U6" s="15"/>
      <c r="W6" s="36"/>
      <c r="AA6" s="15"/>
      <c r="AC6" s="36"/>
      <c r="AG6" s="15"/>
      <c r="AI6" s="36"/>
      <c r="AM6" s="15"/>
    </row>
    <row r="7" spans="1:43" x14ac:dyDescent="0.35">
      <c r="E7" s="52" t="s">
        <v>133</v>
      </c>
      <c r="F7" s="52"/>
      <c r="G7" s="52"/>
      <c r="H7" s="52"/>
      <c r="I7" s="52"/>
      <c r="K7" s="52" t="s">
        <v>134</v>
      </c>
      <c r="L7" s="52"/>
      <c r="M7" s="52"/>
      <c r="N7" s="52"/>
      <c r="O7" s="52"/>
      <c r="Q7" s="52" t="s">
        <v>135</v>
      </c>
      <c r="R7" s="52"/>
      <c r="S7" s="52"/>
      <c r="T7" s="52"/>
      <c r="U7" s="52"/>
      <c r="W7" s="52" t="s">
        <v>136</v>
      </c>
      <c r="X7" s="52"/>
      <c r="Y7" s="52"/>
      <c r="Z7" s="52"/>
      <c r="AA7" s="52"/>
      <c r="AC7" s="52" t="s">
        <v>137</v>
      </c>
      <c r="AD7" s="52"/>
      <c r="AE7" s="52"/>
      <c r="AF7" s="52"/>
      <c r="AG7" s="52"/>
      <c r="AI7" s="52" t="s">
        <v>138</v>
      </c>
      <c r="AJ7" s="52"/>
      <c r="AK7" s="52"/>
      <c r="AL7" s="52"/>
      <c r="AM7" s="52"/>
      <c r="AO7" s="15"/>
    </row>
    <row r="8" spans="1:43" ht="43.5" x14ac:dyDescent="0.35">
      <c r="B8" s="18" t="s">
        <v>8</v>
      </c>
      <c r="C8" s="18" t="s">
        <v>9</v>
      </c>
      <c r="D8" s="57" t="s">
        <v>139</v>
      </c>
      <c r="E8" s="58" t="s">
        <v>140</v>
      </c>
      <c r="F8" s="58" t="s">
        <v>141</v>
      </c>
      <c r="G8" s="58" t="s">
        <v>142</v>
      </c>
      <c r="H8" s="58" t="s">
        <v>143</v>
      </c>
      <c r="I8" s="58" t="s">
        <v>144</v>
      </c>
      <c r="K8" s="58" t="s">
        <v>140</v>
      </c>
      <c r="L8" s="58" t="s">
        <v>141</v>
      </c>
      <c r="M8" s="58" t="s">
        <v>142</v>
      </c>
      <c r="N8" s="58" t="s">
        <v>143</v>
      </c>
      <c r="O8" s="58" t="s">
        <v>144</v>
      </c>
      <c r="Q8" s="58" t="s">
        <v>140</v>
      </c>
      <c r="R8" s="58" t="s">
        <v>141</v>
      </c>
      <c r="S8" s="58" t="s">
        <v>142</v>
      </c>
      <c r="T8" s="58" t="s">
        <v>143</v>
      </c>
      <c r="U8" s="58" t="s">
        <v>144</v>
      </c>
      <c r="W8" s="58" t="s">
        <v>145</v>
      </c>
      <c r="X8" s="58" t="s">
        <v>141</v>
      </c>
      <c r="Y8" s="58" t="s">
        <v>142</v>
      </c>
      <c r="Z8" s="58" t="s">
        <v>143</v>
      </c>
      <c r="AA8" s="58" t="s">
        <v>144</v>
      </c>
      <c r="AC8" s="58" t="s">
        <v>145</v>
      </c>
      <c r="AD8" s="58" t="s">
        <v>141</v>
      </c>
      <c r="AE8" s="58" t="s">
        <v>142</v>
      </c>
      <c r="AF8" s="58" t="s">
        <v>143</v>
      </c>
      <c r="AG8" s="58" t="s">
        <v>144</v>
      </c>
      <c r="AI8" s="58" t="s">
        <v>145</v>
      </c>
      <c r="AJ8" s="58" t="s">
        <v>141</v>
      </c>
      <c r="AK8" s="58" t="s">
        <v>142</v>
      </c>
      <c r="AL8" s="58" t="s">
        <v>143</v>
      </c>
      <c r="AM8" s="58" t="s">
        <v>144</v>
      </c>
      <c r="AN8" s="59"/>
      <c r="AO8" s="18" t="s">
        <v>146</v>
      </c>
      <c r="AP8" s="18" t="s">
        <v>18</v>
      </c>
    </row>
    <row r="9" spans="1:43" x14ac:dyDescent="0.35">
      <c r="A9">
        <v>140127</v>
      </c>
      <c r="B9" s="24">
        <v>14001</v>
      </c>
      <c r="C9" s="25" t="s">
        <v>179</v>
      </c>
      <c r="D9" t="s">
        <v>180</v>
      </c>
      <c r="E9" s="26">
        <v>422</v>
      </c>
      <c r="F9" s="51">
        <v>421.56739999999996</v>
      </c>
      <c r="G9" s="51">
        <f t="shared" ref="G9:G47" si="0">F9/E9</f>
        <v>0.99897488151658764</v>
      </c>
      <c r="H9" s="60">
        <v>2179.13</v>
      </c>
      <c r="I9" s="28">
        <f t="shared" ref="I9:I71" si="1">E9*G9*H9</f>
        <v>918650.16836199991</v>
      </c>
      <c r="K9" s="26">
        <v>73</v>
      </c>
      <c r="L9" s="51">
        <v>47.104499999999994</v>
      </c>
      <c r="M9" s="51">
        <f t="shared" ref="M9:M71" si="2">IFERROR(L9/K9,0)</f>
        <v>0.64526712328767111</v>
      </c>
      <c r="N9" s="60">
        <v>199.23</v>
      </c>
      <c r="O9" s="28">
        <f t="shared" ref="O9:O71" si="3">K9*M9*N9</f>
        <v>9384.6295349999964</v>
      </c>
      <c r="Q9" s="26">
        <v>3</v>
      </c>
      <c r="R9" s="51">
        <v>4.0760000000000005</v>
      </c>
      <c r="S9" s="51">
        <f t="shared" ref="S9:S71" si="4">IFERROR(R9/Q9,0)</f>
        <v>1.3586666666666669</v>
      </c>
      <c r="T9" s="60">
        <v>99.62</v>
      </c>
      <c r="U9" s="28">
        <f t="shared" ref="U9:U71" si="5">Q9*S9*T9</f>
        <v>406.05112000000008</v>
      </c>
      <c r="W9" s="26">
        <v>16663</v>
      </c>
      <c r="X9" s="51">
        <v>3163.5257000000001</v>
      </c>
      <c r="Y9" s="51">
        <f t="shared" ref="Y9:Y71" si="6">IFERROR(X9/W9,0)</f>
        <v>0.18985330972814021</v>
      </c>
      <c r="Z9" s="61">
        <v>447.71</v>
      </c>
      <c r="AA9" s="15">
        <f t="shared" ref="AA9:AA71" si="7">W9*Y9*Z9</f>
        <v>1416342.091147</v>
      </c>
      <c r="AC9" s="26">
        <v>18</v>
      </c>
      <c r="AD9" s="51">
        <v>5.7732000000000001</v>
      </c>
      <c r="AE9" s="51">
        <f t="shared" ref="AE9:AE71" si="8">IFERROR(AD9/AC9,0)</f>
        <v>0.32073333333333331</v>
      </c>
      <c r="AF9" s="61">
        <v>286.54000000000002</v>
      </c>
      <c r="AG9" s="15">
        <f t="shared" ref="AG9:AG71" si="9">AC9*AE9*AF9</f>
        <v>1654.2527279999999</v>
      </c>
      <c r="AI9" s="26">
        <v>0</v>
      </c>
      <c r="AJ9" s="51">
        <v>0</v>
      </c>
      <c r="AK9" s="51">
        <f t="shared" ref="AK9:AK71" si="10">IFERROR(AJ9/AI9,0)</f>
        <v>0</v>
      </c>
      <c r="AL9" s="61">
        <v>346.23</v>
      </c>
      <c r="AM9" s="15">
        <f t="shared" ref="AM9:AM71" si="11">AI9*AK9*AL9</f>
        <v>0</v>
      </c>
      <c r="AO9" s="15">
        <f t="shared" ref="AO9:AO71" si="12">AM9+AG9+AA9+U9+O9+I9</f>
        <v>2346437.1928920001</v>
      </c>
      <c r="AP9" s="15">
        <f>AO9/3</f>
        <v>782145.73096399999</v>
      </c>
    </row>
    <row r="10" spans="1:43" x14ac:dyDescent="0.35">
      <c r="A10">
        <v>140202</v>
      </c>
      <c r="B10" s="24">
        <v>12010</v>
      </c>
      <c r="C10" s="25" t="s">
        <v>181</v>
      </c>
      <c r="D10" t="s">
        <v>180</v>
      </c>
      <c r="E10" s="26">
        <v>436</v>
      </c>
      <c r="F10" s="51">
        <v>721.49860000000012</v>
      </c>
      <c r="G10" s="51">
        <f t="shared" si="0"/>
        <v>1.6548133027522938</v>
      </c>
      <c r="H10" s="27">
        <f t="shared" ref="H10:H73" si="13">$H$9</f>
        <v>2179.13</v>
      </c>
      <c r="I10" s="28">
        <f t="shared" si="1"/>
        <v>1572239.2442180004</v>
      </c>
      <c r="K10" s="26">
        <v>0</v>
      </c>
      <c r="L10" s="51">
        <v>0</v>
      </c>
      <c r="M10" s="51">
        <f t="shared" si="2"/>
        <v>0</v>
      </c>
      <c r="N10" s="27">
        <f t="shared" ref="N10:N73" si="14">$N$9</f>
        <v>199.23</v>
      </c>
      <c r="O10" s="28">
        <f t="shared" si="3"/>
        <v>0</v>
      </c>
      <c r="Q10" s="26">
        <v>0</v>
      </c>
      <c r="R10" s="51">
        <v>0</v>
      </c>
      <c r="S10" s="51">
        <f t="shared" si="4"/>
        <v>0</v>
      </c>
      <c r="T10" s="27">
        <f t="shared" ref="T10:T73" si="15">$T$9</f>
        <v>99.62</v>
      </c>
      <c r="U10" s="28">
        <f t="shared" si="5"/>
        <v>0</v>
      </c>
      <c r="W10" s="26">
        <v>20724</v>
      </c>
      <c r="X10" s="51">
        <v>5124.9407000000001</v>
      </c>
      <c r="Y10" s="51">
        <f t="shared" si="6"/>
        <v>0.247294957537155</v>
      </c>
      <c r="Z10" s="27">
        <f t="shared" ref="Z10:Z73" si="16">$Z$9</f>
        <v>447.71</v>
      </c>
      <c r="AA10" s="15">
        <f t="shared" si="7"/>
        <v>2294487.200797</v>
      </c>
      <c r="AC10" s="26">
        <v>0</v>
      </c>
      <c r="AD10" s="51">
        <v>0</v>
      </c>
      <c r="AE10" s="51">
        <f t="shared" si="8"/>
        <v>0</v>
      </c>
      <c r="AF10" s="27">
        <f t="shared" ref="AF10:AF73" si="17">$AF$9</f>
        <v>286.54000000000002</v>
      </c>
      <c r="AG10" s="15">
        <f t="shared" si="9"/>
        <v>0</v>
      </c>
      <c r="AI10" s="26">
        <v>0</v>
      </c>
      <c r="AJ10" s="51">
        <v>0</v>
      </c>
      <c r="AK10" s="51">
        <f t="shared" si="10"/>
        <v>0</v>
      </c>
      <c r="AL10" s="27">
        <f t="shared" ref="AL10:AL73" si="18">$AL$9</f>
        <v>346.23</v>
      </c>
      <c r="AM10" s="15">
        <f t="shared" si="11"/>
        <v>0</v>
      </c>
      <c r="AO10" s="15">
        <f t="shared" si="12"/>
        <v>3866726.4450150002</v>
      </c>
      <c r="AP10" s="15">
        <f t="shared" ref="AP10:AP72" si="19">AO10/3</f>
        <v>1288908.815005</v>
      </c>
    </row>
    <row r="11" spans="1:43" x14ac:dyDescent="0.35">
      <c r="A11">
        <v>140288</v>
      </c>
      <c r="B11" s="24">
        <v>4025</v>
      </c>
      <c r="C11" s="25" t="s">
        <v>182</v>
      </c>
      <c r="D11" t="s">
        <v>180</v>
      </c>
      <c r="E11" s="26">
        <v>560</v>
      </c>
      <c r="F11" s="51">
        <v>860.72539999999981</v>
      </c>
      <c r="G11" s="51">
        <f t="shared" si="0"/>
        <v>1.5370096428571425</v>
      </c>
      <c r="H11" s="27">
        <f t="shared" si="13"/>
        <v>2179.13</v>
      </c>
      <c r="I11" s="28">
        <f t="shared" si="1"/>
        <v>1875632.5409019997</v>
      </c>
      <c r="K11" s="26">
        <v>121</v>
      </c>
      <c r="L11" s="51">
        <v>85.340900000000019</v>
      </c>
      <c r="M11" s="51">
        <f t="shared" si="2"/>
        <v>0.70529669421487617</v>
      </c>
      <c r="N11" s="27">
        <f t="shared" si="14"/>
        <v>199.23</v>
      </c>
      <c r="O11" s="28">
        <f t="shared" si="3"/>
        <v>17002.467507000001</v>
      </c>
      <c r="Q11" s="26">
        <v>0</v>
      </c>
      <c r="R11" s="51">
        <v>0</v>
      </c>
      <c r="S11" s="51">
        <f t="shared" si="4"/>
        <v>0</v>
      </c>
      <c r="T11" s="27">
        <f t="shared" si="15"/>
        <v>99.62</v>
      </c>
      <c r="U11" s="28">
        <f t="shared" si="5"/>
        <v>0</v>
      </c>
      <c r="W11" s="26">
        <v>11622</v>
      </c>
      <c r="X11" s="51">
        <v>3482.0336999999995</v>
      </c>
      <c r="Y11" s="51">
        <f t="shared" si="6"/>
        <v>0.29960709860609186</v>
      </c>
      <c r="Z11" s="27">
        <f t="shared" si="16"/>
        <v>447.71</v>
      </c>
      <c r="AA11" s="15">
        <f t="shared" si="7"/>
        <v>1558941.3078269998</v>
      </c>
      <c r="AC11" s="26">
        <v>69</v>
      </c>
      <c r="AD11" s="51">
        <v>52.584200000000003</v>
      </c>
      <c r="AE11" s="51">
        <f t="shared" si="8"/>
        <v>0.76208985507246385</v>
      </c>
      <c r="AF11" s="27">
        <f t="shared" si="17"/>
        <v>286.54000000000002</v>
      </c>
      <c r="AG11" s="15">
        <f t="shared" si="9"/>
        <v>15067.476668000001</v>
      </c>
      <c r="AI11" s="26">
        <v>0</v>
      </c>
      <c r="AJ11" s="51">
        <v>0</v>
      </c>
      <c r="AK11" s="51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3466643.7929039998</v>
      </c>
      <c r="AP11" s="15">
        <f t="shared" si="19"/>
        <v>1155547.9309679999</v>
      </c>
      <c r="AQ11" s="16"/>
    </row>
    <row r="12" spans="1:43" x14ac:dyDescent="0.35">
      <c r="A12">
        <v>140291</v>
      </c>
      <c r="B12" s="24">
        <v>2134</v>
      </c>
      <c r="C12" s="25" t="s">
        <v>183</v>
      </c>
      <c r="D12" t="s">
        <v>180</v>
      </c>
      <c r="E12" s="26">
        <v>206</v>
      </c>
      <c r="F12" s="51">
        <v>332.43389999999999</v>
      </c>
      <c r="G12" s="51">
        <f t="shared" si="0"/>
        <v>1.6137567961165049</v>
      </c>
      <c r="H12" s="27">
        <f t="shared" si="13"/>
        <v>2179.13</v>
      </c>
      <c r="I12" s="28">
        <f t="shared" si="1"/>
        <v>724416.68450700003</v>
      </c>
      <c r="K12" s="26">
        <v>0</v>
      </c>
      <c r="L12" s="51">
        <v>0</v>
      </c>
      <c r="M12" s="51">
        <f t="shared" si="2"/>
        <v>0</v>
      </c>
      <c r="N12" s="27">
        <f t="shared" si="14"/>
        <v>199.23</v>
      </c>
      <c r="O12" s="28">
        <f t="shared" si="3"/>
        <v>0</v>
      </c>
      <c r="Q12" s="26">
        <v>0</v>
      </c>
      <c r="R12" s="51">
        <v>0</v>
      </c>
      <c r="S12" s="51">
        <f t="shared" si="4"/>
        <v>0</v>
      </c>
      <c r="T12" s="27">
        <f t="shared" si="15"/>
        <v>99.62</v>
      </c>
      <c r="U12" s="28">
        <f t="shared" si="5"/>
        <v>0</v>
      </c>
      <c r="W12" s="26">
        <v>9733</v>
      </c>
      <c r="X12" s="51">
        <v>2920.9468999999995</v>
      </c>
      <c r="Y12" s="51">
        <f t="shared" si="6"/>
        <v>0.30010756190280485</v>
      </c>
      <c r="Z12" s="27">
        <f t="shared" si="16"/>
        <v>447.71</v>
      </c>
      <c r="AA12" s="15">
        <f t="shared" si="7"/>
        <v>1307737.1365989996</v>
      </c>
      <c r="AC12" s="26">
        <v>0</v>
      </c>
      <c r="AD12" s="51">
        <v>0</v>
      </c>
      <c r="AE12" s="51">
        <f t="shared" si="8"/>
        <v>0</v>
      </c>
      <c r="AF12" s="27">
        <f t="shared" si="17"/>
        <v>286.54000000000002</v>
      </c>
      <c r="AG12" s="15">
        <f t="shared" si="9"/>
        <v>0</v>
      </c>
      <c r="AI12" s="26">
        <v>0</v>
      </c>
      <c r="AJ12" s="51">
        <v>0</v>
      </c>
      <c r="AK12" s="51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2032153.8211059996</v>
      </c>
      <c r="AP12" s="15">
        <f t="shared" si="19"/>
        <v>677384.60703533317</v>
      </c>
    </row>
    <row r="13" spans="1:43" x14ac:dyDescent="0.35">
      <c r="A13">
        <v>140223</v>
      </c>
      <c r="B13" s="24">
        <v>16017</v>
      </c>
      <c r="C13" s="25" t="s">
        <v>184</v>
      </c>
      <c r="D13" t="s">
        <v>180</v>
      </c>
      <c r="E13" s="26">
        <v>1639</v>
      </c>
      <c r="F13" s="51">
        <v>2798.3144000000002</v>
      </c>
      <c r="G13" s="51">
        <f t="shared" si="0"/>
        <v>1.7073303233679074</v>
      </c>
      <c r="H13" s="27">
        <f t="shared" si="13"/>
        <v>2179.13</v>
      </c>
      <c r="I13" s="28">
        <f t="shared" si="1"/>
        <v>6097890.8584720008</v>
      </c>
      <c r="K13" s="26">
        <v>145</v>
      </c>
      <c r="L13" s="51">
        <v>100.70470000000006</v>
      </c>
      <c r="M13" s="51">
        <f t="shared" si="2"/>
        <v>0.69451517241379346</v>
      </c>
      <c r="N13" s="27">
        <f t="shared" si="14"/>
        <v>199.23</v>
      </c>
      <c r="O13" s="28">
        <f t="shared" si="3"/>
        <v>20063.39738100001</v>
      </c>
      <c r="Q13" s="26">
        <v>10</v>
      </c>
      <c r="R13" s="51">
        <v>18.0627</v>
      </c>
      <c r="S13" s="51">
        <f t="shared" si="4"/>
        <v>1.80627</v>
      </c>
      <c r="T13" s="27">
        <f t="shared" si="15"/>
        <v>99.62</v>
      </c>
      <c r="U13" s="28">
        <f t="shared" si="5"/>
        <v>1799.406174</v>
      </c>
      <c r="W13" s="26">
        <v>23595</v>
      </c>
      <c r="X13" s="51">
        <v>8761.8642999999993</v>
      </c>
      <c r="Y13" s="51">
        <f t="shared" si="6"/>
        <v>0.37134411104047466</v>
      </c>
      <c r="Z13" s="27">
        <f t="shared" si="16"/>
        <v>447.71</v>
      </c>
      <c r="AA13" s="15">
        <f t="shared" si="7"/>
        <v>3922774.2657529996</v>
      </c>
      <c r="AC13" s="26">
        <v>351</v>
      </c>
      <c r="AD13" s="51">
        <v>294.89629999999994</v>
      </c>
      <c r="AE13" s="51">
        <f t="shared" si="8"/>
        <v>0.84016039886039873</v>
      </c>
      <c r="AF13" s="27">
        <f t="shared" si="17"/>
        <v>286.54000000000002</v>
      </c>
      <c r="AG13" s="15">
        <f t="shared" si="9"/>
        <v>84499.585801999987</v>
      </c>
      <c r="AI13" s="26">
        <v>2007</v>
      </c>
      <c r="AJ13" s="51">
        <v>1040.5934999999997</v>
      </c>
      <c r="AK13" s="51">
        <f t="shared" si="10"/>
        <v>0.51848206278026887</v>
      </c>
      <c r="AL13" s="27">
        <f t="shared" si="18"/>
        <v>346.23</v>
      </c>
      <c r="AM13" s="15">
        <f t="shared" si="11"/>
        <v>360284.68750499992</v>
      </c>
      <c r="AO13" s="15">
        <f t="shared" si="12"/>
        <v>10487312.201087002</v>
      </c>
      <c r="AP13" s="15">
        <f t="shared" si="19"/>
        <v>3495770.7336956672</v>
      </c>
    </row>
    <row r="14" spans="1:43" x14ac:dyDescent="0.35">
      <c r="A14">
        <v>140030</v>
      </c>
      <c r="B14" s="24">
        <v>5006</v>
      </c>
      <c r="C14" s="25" t="s">
        <v>185</v>
      </c>
      <c r="D14" t="s">
        <v>180</v>
      </c>
      <c r="E14" s="26">
        <v>699</v>
      </c>
      <c r="F14" s="51">
        <v>662.15189999999996</v>
      </c>
      <c r="G14" s="51">
        <f t="shared" si="0"/>
        <v>0.94728454935622308</v>
      </c>
      <c r="H14" s="27">
        <f t="shared" si="13"/>
        <v>2179.13</v>
      </c>
      <c r="I14" s="28">
        <f t="shared" si="1"/>
        <v>1442915.0698470001</v>
      </c>
      <c r="K14" s="26">
        <v>0</v>
      </c>
      <c r="L14" s="51">
        <v>0</v>
      </c>
      <c r="M14" s="51">
        <f t="shared" si="2"/>
        <v>0</v>
      </c>
      <c r="N14" s="27">
        <f t="shared" si="14"/>
        <v>199.23</v>
      </c>
      <c r="O14" s="28">
        <f t="shared" si="3"/>
        <v>0</v>
      </c>
      <c r="Q14" s="26">
        <v>0</v>
      </c>
      <c r="R14" s="51">
        <v>0</v>
      </c>
      <c r="S14" s="51">
        <f t="shared" si="4"/>
        <v>0</v>
      </c>
      <c r="T14" s="27">
        <f t="shared" si="15"/>
        <v>99.62</v>
      </c>
      <c r="U14" s="28">
        <f t="shared" si="5"/>
        <v>0</v>
      </c>
      <c r="W14" s="26">
        <v>27297</v>
      </c>
      <c r="X14" s="51">
        <v>5367.2093000000004</v>
      </c>
      <c r="Y14" s="51">
        <f t="shared" si="6"/>
        <v>0.19662268014800163</v>
      </c>
      <c r="Z14" s="27">
        <f t="shared" si="16"/>
        <v>447.71</v>
      </c>
      <c r="AA14" s="15">
        <f t="shared" si="7"/>
        <v>2402953.2757029999</v>
      </c>
      <c r="AC14" s="26">
        <v>0</v>
      </c>
      <c r="AD14" s="51">
        <v>0</v>
      </c>
      <c r="AE14" s="51">
        <f t="shared" si="8"/>
        <v>0</v>
      </c>
      <c r="AF14" s="27">
        <f t="shared" si="17"/>
        <v>286.54000000000002</v>
      </c>
      <c r="AG14" s="15">
        <f t="shared" si="9"/>
        <v>0</v>
      </c>
      <c r="AI14" s="26">
        <v>0</v>
      </c>
      <c r="AJ14" s="51">
        <v>0</v>
      </c>
      <c r="AK14" s="51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3845868.3455499997</v>
      </c>
      <c r="AP14" s="15">
        <f t="shared" si="19"/>
        <v>1281956.1151833332</v>
      </c>
    </row>
    <row r="15" spans="1:43" x14ac:dyDescent="0.35">
      <c r="A15">
        <v>140250</v>
      </c>
      <c r="B15" s="24">
        <v>8016</v>
      </c>
      <c r="C15" s="25" t="s">
        <v>186</v>
      </c>
      <c r="D15" t="s">
        <v>180</v>
      </c>
      <c r="E15" s="26">
        <v>727</v>
      </c>
      <c r="F15" s="51">
        <v>824.70100000000002</v>
      </c>
      <c r="G15" s="51">
        <f t="shared" si="0"/>
        <v>1.1343892709766163</v>
      </c>
      <c r="H15" s="27">
        <f t="shared" si="13"/>
        <v>2179.13</v>
      </c>
      <c r="I15" s="28">
        <f t="shared" si="1"/>
        <v>1797130.6901300005</v>
      </c>
      <c r="K15" s="26">
        <v>0</v>
      </c>
      <c r="L15" s="51">
        <v>0</v>
      </c>
      <c r="M15" s="51">
        <f t="shared" si="2"/>
        <v>0</v>
      </c>
      <c r="N15" s="27">
        <f t="shared" si="14"/>
        <v>199.23</v>
      </c>
      <c r="O15" s="28">
        <f t="shared" si="3"/>
        <v>0</v>
      </c>
      <c r="Q15" s="26">
        <v>0</v>
      </c>
      <c r="R15" s="51">
        <v>0</v>
      </c>
      <c r="S15" s="51">
        <f t="shared" si="4"/>
        <v>0</v>
      </c>
      <c r="T15" s="27">
        <f t="shared" si="15"/>
        <v>99.62</v>
      </c>
      <c r="U15" s="28">
        <f t="shared" si="5"/>
        <v>0</v>
      </c>
      <c r="W15" s="26">
        <v>18756</v>
      </c>
      <c r="X15" s="51">
        <v>6046.5662000000002</v>
      </c>
      <c r="Y15" s="51">
        <f t="shared" si="6"/>
        <v>0.32238036894860311</v>
      </c>
      <c r="Z15" s="27">
        <f t="shared" si="16"/>
        <v>447.71</v>
      </c>
      <c r="AA15" s="15">
        <f t="shared" si="7"/>
        <v>2707108.1534020002</v>
      </c>
      <c r="AC15" s="26">
        <v>0</v>
      </c>
      <c r="AD15" s="51">
        <v>0</v>
      </c>
      <c r="AE15" s="51">
        <f t="shared" si="8"/>
        <v>0</v>
      </c>
      <c r="AF15" s="27">
        <f t="shared" si="17"/>
        <v>286.54000000000002</v>
      </c>
      <c r="AG15" s="15">
        <f t="shared" si="9"/>
        <v>0</v>
      </c>
      <c r="AI15" s="26">
        <v>0</v>
      </c>
      <c r="AJ15" s="51">
        <v>0</v>
      </c>
      <c r="AK15" s="51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4504238.8435320007</v>
      </c>
      <c r="AP15" s="15">
        <f t="shared" si="19"/>
        <v>1501412.9478440003</v>
      </c>
    </row>
    <row r="16" spans="1:43" x14ac:dyDescent="0.35">
      <c r="A16">
        <v>140002</v>
      </c>
      <c r="B16" s="24">
        <v>1002</v>
      </c>
      <c r="C16" s="25" t="s">
        <v>187</v>
      </c>
      <c r="D16" t="s">
        <v>180</v>
      </c>
      <c r="E16" s="26">
        <v>427</v>
      </c>
      <c r="F16" s="51">
        <v>436.17010000000005</v>
      </c>
      <c r="G16" s="51">
        <f t="shared" si="0"/>
        <v>1.0214756440281032</v>
      </c>
      <c r="H16" s="27">
        <f t="shared" si="13"/>
        <v>2179.13</v>
      </c>
      <c r="I16" s="28">
        <f t="shared" si="1"/>
        <v>950471.35001300019</v>
      </c>
      <c r="K16" s="26">
        <v>0</v>
      </c>
      <c r="L16" s="51">
        <v>0</v>
      </c>
      <c r="M16" s="51">
        <f t="shared" si="2"/>
        <v>0</v>
      </c>
      <c r="N16" s="27">
        <f t="shared" si="14"/>
        <v>199.23</v>
      </c>
      <c r="O16" s="28">
        <f t="shared" si="3"/>
        <v>0</v>
      </c>
      <c r="Q16" s="26">
        <v>0</v>
      </c>
      <c r="R16" s="51">
        <v>0</v>
      </c>
      <c r="S16" s="51">
        <f t="shared" si="4"/>
        <v>0</v>
      </c>
      <c r="T16" s="27">
        <f t="shared" si="15"/>
        <v>99.62</v>
      </c>
      <c r="U16" s="28">
        <f t="shared" si="5"/>
        <v>0</v>
      </c>
      <c r="W16" s="26">
        <v>12713</v>
      </c>
      <c r="X16" s="51">
        <v>3321.9211000000005</v>
      </c>
      <c r="Y16" s="51">
        <f t="shared" si="6"/>
        <v>0.26130111696688435</v>
      </c>
      <c r="Z16" s="27">
        <f t="shared" si="16"/>
        <v>447.71</v>
      </c>
      <c r="AA16" s="15">
        <f t="shared" si="7"/>
        <v>1487257.2956810005</v>
      </c>
      <c r="AC16" s="26">
        <v>0</v>
      </c>
      <c r="AD16" s="51">
        <v>0</v>
      </c>
      <c r="AE16" s="51">
        <f t="shared" si="8"/>
        <v>0</v>
      </c>
      <c r="AF16" s="27">
        <f t="shared" si="17"/>
        <v>286.54000000000002</v>
      </c>
      <c r="AG16" s="15">
        <f t="shared" si="9"/>
        <v>0</v>
      </c>
      <c r="AI16" s="26">
        <v>0</v>
      </c>
      <c r="AJ16" s="51">
        <v>0</v>
      </c>
      <c r="AK16" s="51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2437728.6456940006</v>
      </c>
      <c r="AP16" s="15">
        <f t="shared" si="19"/>
        <v>812576.21523133351</v>
      </c>
    </row>
    <row r="17" spans="1:42" x14ac:dyDescent="0.35">
      <c r="A17">
        <v>140304</v>
      </c>
      <c r="B17" s="24">
        <v>2005</v>
      </c>
      <c r="C17" s="25" t="s">
        <v>188</v>
      </c>
      <c r="D17" t="s">
        <v>180</v>
      </c>
      <c r="E17" s="26">
        <v>407</v>
      </c>
      <c r="F17" s="51">
        <v>460.22429999999997</v>
      </c>
      <c r="G17" s="51">
        <f t="shared" si="0"/>
        <v>1.1307722358722359</v>
      </c>
      <c r="H17" s="27">
        <f t="shared" si="13"/>
        <v>2179.13</v>
      </c>
      <c r="I17" s="28">
        <f t="shared" si="1"/>
        <v>1002888.578859</v>
      </c>
      <c r="K17" s="26">
        <v>2</v>
      </c>
      <c r="L17" s="51">
        <v>3.1322000000000001</v>
      </c>
      <c r="M17" s="51">
        <f t="shared" si="2"/>
        <v>1.5661</v>
      </c>
      <c r="N17" s="27">
        <f t="shared" si="14"/>
        <v>199.23</v>
      </c>
      <c r="O17" s="28">
        <f t="shared" si="3"/>
        <v>624.02820599999995</v>
      </c>
      <c r="Q17" s="26">
        <v>0</v>
      </c>
      <c r="R17" s="51">
        <v>0</v>
      </c>
      <c r="S17" s="51">
        <f t="shared" si="4"/>
        <v>0</v>
      </c>
      <c r="T17" s="27">
        <f t="shared" si="15"/>
        <v>99.62</v>
      </c>
      <c r="U17" s="28">
        <f t="shared" si="5"/>
        <v>0</v>
      </c>
      <c r="W17" s="26">
        <v>20517</v>
      </c>
      <c r="X17" s="51">
        <v>6594.6284000000005</v>
      </c>
      <c r="Y17" s="51">
        <f t="shared" si="6"/>
        <v>0.32142264463615539</v>
      </c>
      <c r="Z17" s="27">
        <f t="shared" si="16"/>
        <v>447.71</v>
      </c>
      <c r="AA17" s="15">
        <f t="shared" si="7"/>
        <v>2952481.0809639995</v>
      </c>
      <c r="AC17" s="26">
        <v>0</v>
      </c>
      <c r="AD17" s="51">
        <v>0</v>
      </c>
      <c r="AE17" s="51">
        <f t="shared" si="8"/>
        <v>0</v>
      </c>
      <c r="AF17" s="27">
        <f t="shared" si="17"/>
        <v>286.54000000000002</v>
      </c>
      <c r="AG17" s="15">
        <f t="shared" si="9"/>
        <v>0</v>
      </c>
      <c r="AI17" s="26">
        <v>0</v>
      </c>
      <c r="AJ17" s="51">
        <v>0</v>
      </c>
      <c r="AK17" s="51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3955993.6880289996</v>
      </c>
      <c r="AP17" s="15">
        <f t="shared" si="19"/>
        <v>1318664.5626763331</v>
      </c>
    </row>
    <row r="18" spans="1:42" x14ac:dyDescent="0.35">
      <c r="A18">
        <v>140122</v>
      </c>
      <c r="B18" s="24">
        <v>8012</v>
      </c>
      <c r="C18" s="25" t="s">
        <v>189</v>
      </c>
      <c r="D18" t="s">
        <v>180</v>
      </c>
      <c r="E18" s="26">
        <v>540</v>
      </c>
      <c r="F18" s="51">
        <v>635.03149999999994</v>
      </c>
      <c r="G18" s="51">
        <f t="shared" si="0"/>
        <v>1.1759842592592591</v>
      </c>
      <c r="H18" s="27">
        <f t="shared" si="13"/>
        <v>2179.13</v>
      </c>
      <c r="I18" s="28">
        <f t="shared" si="1"/>
        <v>1383816.1925949999</v>
      </c>
      <c r="K18" s="26">
        <v>58</v>
      </c>
      <c r="L18" s="51">
        <v>35.8337</v>
      </c>
      <c r="M18" s="51">
        <f t="shared" si="2"/>
        <v>0.61782241379310343</v>
      </c>
      <c r="N18" s="27">
        <f t="shared" si="14"/>
        <v>199.23</v>
      </c>
      <c r="O18" s="28">
        <f t="shared" si="3"/>
        <v>7139.1480510000001</v>
      </c>
      <c r="Q18" s="26">
        <v>0</v>
      </c>
      <c r="R18" s="51">
        <v>0</v>
      </c>
      <c r="S18" s="51">
        <f t="shared" si="4"/>
        <v>0</v>
      </c>
      <c r="T18" s="27">
        <f t="shared" si="15"/>
        <v>99.62</v>
      </c>
      <c r="U18" s="28">
        <f t="shared" si="5"/>
        <v>0</v>
      </c>
      <c r="W18" s="26">
        <v>13159</v>
      </c>
      <c r="X18" s="51">
        <v>4280.4857000000002</v>
      </c>
      <c r="Y18" s="51">
        <f t="shared" si="6"/>
        <v>0.32528958887453457</v>
      </c>
      <c r="Z18" s="27">
        <f t="shared" si="16"/>
        <v>447.71</v>
      </c>
      <c r="AA18" s="15">
        <f t="shared" si="7"/>
        <v>1916416.252747</v>
      </c>
      <c r="AC18" s="26">
        <v>143</v>
      </c>
      <c r="AD18" s="51">
        <v>134.38380000000001</v>
      </c>
      <c r="AE18" s="51">
        <f t="shared" si="8"/>
        <v>0.93974685314685324</v>
      </c>
      <c r="AF18" s="27">
        <f t="shared" si="17"/>
        <v>286.54000000000002</v>
      </c>
      <c r="AG18" s="15">
        <f t="shared" si="9"/>
        <v>38506.334052000006</v>
      </c>
      <c r="AI18" s="26">
        <v>0</v>
      </c>
      <c r="AJ18" s="51">
        <v>0</v>
      </c>
      <c r="AK18" s="51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3345877.927445</v>
      </c>
      <c r="AP18" s="15">
        <f t="shared" si="19"/>
        <v>1115292.6424816668</v>
      </c>
    </row>
    <row r="19" spans="1:42" x14ac:dyDescent="0.35">
      <c r="A19">
        <v>140065</v>
      </c>
      <c r="B19" s="24">
        <v>12009</v>
      </c>
      <c r="C19" s="25" t="s">
        <v>190</v>
      </c>
      <c r="D19" t="s">
        <v>180</v>
      </c>
      <c r="E19" s="26">
        <v>217</v>
      </c>
      <c r="F19" s="51">
        <v>365.92980000000006</v>
      </c>
      <c r="G19" s="51">
        <f t="shared" si="0"/>
        <v>1.6863124423963136</v>
      </c>
      <c r="H19" s="27">
        <f t="shared" si="13"/>
        <v>2179.13</v>
      </c>
      <c r="I19" s="28">
        <f t="shared" si="1"/>
        <v>797408.6050740002</v>
      </c>
      <c r="K19" s="26">
        <v>0</v>
      </c>
      <c r="L19" s="51">
        <v>0</v>
      </c>
      <c r="M19" s="51">
        <f t="shared" si="2"/>
        <v>0</v>
      </c>
      <c r="N19" s="27">
        <f t="shared" si="14"/>
        <v>199.23</v>
      </c>
      <c r="O19" s="28">
        <f t="shared" si="3"/>
        <v>0</v>
      </c>
      <c r="Q19" s="26">
        <v>9</v>
      </c>
      <c r="R19" s="51">
        <v>13.150800000000002</v>
      </c>
      <c r="S19" s="51">
        <f t="shared" si="4"/>
        <v>1.4612000000000003</v>
      </c>
      <c r="T19" s="27">
        <f t="shared" si="15"/>
        <v>99.62</v>
      </c>
      <c r="U19" s="28">
        <f t="shared" si="5"/>
        <v>1310.0826960000002</v>
      </c>
      <c r="W19" s="26">
        <v>9562</v>
      </c>
      <c r="X19" s="51">
        <v>2662.8591000000001</v>
      </c>
      <c r="Y19" s="51">
        <f t="shared" si="6"/>
        <v>0.27848348671825979</v>
      </c>
      <c r="Z19" s="27">
        <f t="shared" si="16"/>
        <v>447.71</v>
      </c>
      <c r="AA19" s="15">
        <f t="shared" si="7"/>
        <v>1192188.647661</v>
      </c>
      <c r="AC19" s="26">
        <v>0</v>
      </c>
      <c r="AD19" s="51">
        <v>0</v>
      </c>
      <c r="AE19" s="51">
        <f t="shared" si="8"/>
        <v>0</v>
      </c>
      <c r="AF19" s="27">
        <f t="shared" si="17"/>
        <v>286.54000000000002</v>
      </c>
      <c r="AG19" s="15">
        <f t="shared" si="9"/>
        <v>0</v>
      </c>
      <c r="AI19" s="26">
        <v>0</v>
      </c>
      <c r="AJ19" s="51">
        <v>0</v>
      </c>
      <c r="AK19" s="51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1990907.3354310002</v>
      </c>
      <c r="AP19" s="15">
        <f t="shared" si="19"/>
        <v>663635.77847700007</v>
      </c>
    </row>
    <row r="20" spans="1:42" x14ac:dyDescent="0.35">
      <c r="A20">
        <v>140258</v>
      </c>
      <c r="B20" s="24">
        <v>5014</v>
      </c>
      <c r="C20" s="25" t="s">
        <v>191</v>
      </c>
      <c r="D20" t="s">
        <v>180</v>
      </c>
      <c r="E20" s="26">
        <v>803</v>
      </c>
      <c r="F20" s="51">
        <v>951.78930000000014</v>
      </c>
      <c r="G20" s="51">
        <f t="shared" si="0"/>
        <v>1.1852917808219179</v>
      </c>
      <c r="H20" s="27">
        <f t="shared" si="13"/>
        <v>2179.13</v>
      </c>
      <c r="I20" s="28">
        <f t="shared" si="1"/>
        <v>2074072.6173090001</v>
      </c>
      <c r="K20" s="26">
        <v>0</v>
      </c>
      <c r="L20" s="51">
        <v>0</v>
      </c>
      <c r="M20" s="51">
        <f t="shared" si="2"/>
        <v>0</v>
      </c>
      <c r="N20" s="27">
        <f t="shared" si="14"/>
        <v>199.23</v>
      </c>
      <c r="O20" s="28">
        <f t="shared" si="3"/>
        <v>0</v>
      </c>
      <c r="Q20" s="26">
        <v>31</v>
      </c>
      <c r="R20" s="51">
        <v>65.346400000000003</v>
      </c>
      <c r="S20" s="51">
        <f t="shared" si="4"/>
        <v>2.1079483870967741</v>
      </c>
      <c r="T20" s="27">
        <f t="shared" si="15"/>
        <v>99.62</v>
      </c>
      <c r="U20" s="28">
        <f t="shared" si="5"/>
        <v>6509.8083680000009</v>
      </c>
      <c r="W20" s="26">
        <v>14538</v>
      </c>
      <c r="X20" s="51">
        <v>4656.3027000000002</v>
      </c>
      <c r="Y20" s="51">
        <f t="shared" si="6"/>
        <v>0.320284956665291</v>
      </c>
      <c r="Z20" s="27">
        <f t="shared" si="16"/>
        <v>447.71</v>
      </c>
      <c r="AA20" s="15">
        <f t="shared" si="7"/>
        <v>2084673.2818169999</v>
      </c>
      <c r="AC20" s="26">
        <v>0</v>
      </c>
      <c r="AD20" s="51">
        <v>0</v>
      </c>
      <c r="AE20" s="51">
        <f t="shared" si="8"/>
        <v>0</v>
      </c>
      <c r="AF20" s="27">
        <f t="shared" si="17"/>
        <v>286.54000000000002</v>
      </c>
      <c r="AG20" s="15">
        <f t="shared" si="9"/>
        <v>0</v>
      </c>
      <c r="AI20" s="26">
        <v>0</v>
      </c>
      <c r="AJ20" s="51">
        <v>0</v>
      </c>
      <c r="AK20" s="51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4165255.707494</v>
      </c>
      <c r="AP20" s="15">
        <f t="shared" si="19"/>
        <v>1388418.5691646666</v>
      </c>
    </row>
    <row r="21" spans="1:42" x14ac:dyDescent="0.35">
      <c r="A21">
        <v>140290</v>
      </c>
      <c r="B21" s="24">
        <v>8088</v>
      </c>
      <c r="C21" s="25" t="s">
        <v>192</v>
      </c>
      <c r="D21" t="s">
        <v>180</v>
      </c>
      <c r="E21" s="26">
        <v>1166</v>
      </c>
      <c r="F21" s="51">
        <v>1230.2766000000001</v>
      </c>
      <c r="G21" s="51">
        <f t="shared" si="0"/>
        <v>1.0551257289879932</v>
      </c>
      <c r="H21" s="27">
        <f t="shared" si="13"/>
        <v>2179.13</v>
      </c>
      <c r="I21" s="28">
        <f t="shared" si="1"/>
        <v>2680932.6473580003</v>
      </c>
      <c r="K21" s="26">
        <v>0</v>
      </c>
      <c r="L21" s="51">
        <v>0</v>
      </c>
      <c r="M21" s="51">
        <f t="shared" si="2"/>
        <v>0</v>
      </c>
      <c r="N21" s="27">
        <f t="shared" si="14"/>
        <v>199.23</v>
      </c>
      <c r="O21" s="28">
        <f t="shared" si="3"/>
        <v>0</v>
      </c>
      <c r="Q21" s="26">
        <v>0</v>
      </c>
      <c r="R21" s="51">
        <v>0</v>
      </c>
      <c r="S21" s="51">
        <f t="shared" si="4"/>
        <v>0</v>
      </c>
      <c r="T21" s="27">
        <f t="shared" si="15"/>
        <v>99.62</v>
      </c>
      <c r="U21" s="28">
        <f t="shared" si="5"/>
        <v>0</v>
      </c>
      <c r="W21" s="26">
        <v>23237</v>
      </c>
      <c r="X21" s="51">
        <v>6808.0984000000008</v>
      </c>
      <c r="Y21" s="51">
        <f t="shared" si="6"/>
        <v>0.29298525627232436</v>
      </c>
      <c r="Z21" s="27">
        <f t="shared" si="16"/>
        <v>447.71</v>
      </c>
      <c r="AA21" s="15">
        <f t="shared" si="7"/>
        <v>3048053.7346640001</v>
      </c>
      <c r="AC21" s="26">
        <v>0</v>
      </c>
      <c r="AD21" s="51">
        <v>0</v>
      </c>
      <c r="AE21" s="51">
        <f t="shared" si="8"/>
        <v>0</v>
      </c>
      <c r="AF21" s="27">
        <f t="shared" si="17"/>
        <v>286.54000000000002</v>
      </c>
      <c r="AG21" s="15">
        <f t="shared" si="9"/>
        <v>0</v>
      </c>
      <c r="AI21" s="26">
        <v>0</v>
      </c>
      <c r="AJ21" s="51">
        <v>0</v>
      </c>
      <c r="AK21" s="51">
        <f t="shared" si="10"/>
        <v>0</v>
      </c>
      <c r="AL21" s="27">
        <f t="shared" si="18"/>
        <v>346.23</v>
      </c>
      <c r="AM21" s="15">
        <f t="shared" si="11"/>
        <v>0</v>
      </c>
      <c r="AO21" s="15">
        <f t="shared" si="12"/>
        <v>5728986.3820220008</v>
      </c>
      <c r="AP21" s="15">
        <f t="shared" si="19"/>
        <v>1909662.1273406669</v>
      </c>
    </row>
    <row r="22" spans="1:42" x14ac:dyDescent="0.35">
      <c r="A22">
        <v>140289</v>
      </c>
      <c r="B22" s="24">
        <v>13047</v>
      </c>
      <c r="C22" s="25" t="s">
        <v>193</v>
      </c>
      <c r="D22" t="s">
        <v>180</v>
      </c>
      <c r="E22" s="26">
        <v>440</v>
      </c>
      <c r="F22" s="51">
        <v>401.4982</v>
      </c>
      <c r="G22" s="51">
        <f t="shared" si="0"/>
        <v>0.91249590909090905</v>
      </c>
      <c r="H22" s="27">
        <f t="shared" si="13"/>
        <v>2179.13</v>
      </c>
      <c r="I22" s="28">
        <f t="shared" si="1"/>
        <v>874916.772566</v>
      </c>
      <c r="K22" s="26">
        <v>0</v>
      </c>
      <c r="L22" s="51">
        <v>0</v>
      </c>
      <c r="M22" s="51">
        <f t="shared" si="2"/>
        <v>0</v>
      </c>
      <c r="N22" s="27">
        <f t="shared" si="14"/>
        <v>199.23</v>
      </c>
      <c r="O22" s="28">
        <f t="shared" si="3"/>
        <v>0</v>
      </c>
      <c r="Q22" s="26">
        <v>0</v>
      </c>
      <c r="R22" s="51">
        <v>0</v>
      </c>
      <c r="S22" s="51">
        <f t="shared" si="4"/>
        <v>0</v>
      </c>
      <c r="T22" s="27">
        <f t="shared" si="15"/>
        <v>99.62</v>
      </c>
      <c r="U22" s="28">
        <f t="shared" si="5"/>
        <v>0</v>
      </c>
      <c r="W22" s="26">
        <v>17703</v>
      </c>
      <c r="X22" s="51">
        <v>5004.7417999999998</v>
      </c>
      <c r="Y22" s="51">
        <f t="shared" si="6"/>
        <v>0.28270585776422075</v>
      </c>
      <c r="Z22" s="27">
        <f t="shared" si="16"/>
        <v>447.71</v>
      </c>
      <c r="AA22" s="15">
        <f t="shared" si="7"/>
        <v>2240672.9512779997</v>
      </c>
      <c r="AC22" s="26">
        <v>0</v>
      </c>
      <c r="AD22" s="51">
        <v>0</v>
      </c>
      <c r="AE22" s="51">
        <f t="shared" si="8"/>
        <v>0</v>
      </c>
      <c r="AF22" s="27">
        <f t="shared" si="17"/>
        <v>286.54000000000002</v>
      </c>
      <c r="AG22" s="15">
        <f t="shared" si="9"/>
        <v>0</v>
      </c>
      <c r="AI22" s="26">
        <v>0</v>
      </c>
      <c r="AJ22" s="51">
        <v>0</v>
      </c>
      <c r="AK22" s="51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3115589.7238439997</v>
      </c>
      <c r="AP22" s="15">
        <f t="shared" si="19"/>
        <v>1038529.9079479999</v>
      </c>
    </row>
    <row r="23" spans="1:42" x14ac:dyDescent="0.35">
      <c r="A23">
        <v>140015</v>
      </c>
      <c r="B23" s="24">
        <v>17001</v>
      </c>
      <c r="C23" s="25" t="s">
        <v>194</v>
      </c>
      <c r="D23" t="s">
        <v>180</v>
      </c>
      <c r="E23" s="26">
        <v>548</v>
      </c>
      <c r="F23" s="51">
        <v>699.83870000000002</v>
      </c>
      <c r="G23" s="51">
        <f t="shared" si="0"/>
        <v>1.2770779197080293</v>
      </c>
      <c r="H23" s="27">
        <f t="shared" si="13"/>
        <v>2179.13</v>
      </c>
      <c r="I23" s="28">
        <f t="shared" si="1"/>
        <v>1525039.506331</v>
      </c>
      <c r="K23" s="26">
        <v>242</v>
      </c>
      <c r="L23" s="51">
        <v>166.01700000000022</v>
      </c>
      <c r="M23" s="51">
        <f t="shared" si="2"/>
        <v>0.68602066115702576</v>
      </c>
      <c r="N23" s="27">
        <f t="shared" si="14"/>
        <v>199.23</v>
      </c>
      <c r="O23" s="28">
        <f t="shared" si="3"/>
        <v>33075.566910000045</v>
      </c>
      <c r="Q23" s="26">
        <v>2</v>
      </c>
      <c r="R23" s="51">
        <v>2.6291000000000002</v>
      </c>
      <c r="S23" s="51">
        <f t="shared" si="4"/>
        <v>1.3145500000000001</v>
      </c>
      <c r="T23" s="27">
        <f t="shared" si="15"/>
        <v>99.62</v>
      </c>
      <c r="U23" s="28">
        <f t="shared" si="5"/>
        <v>261.91094200000003</v>
      </c>
      <c r="W23" s="26">
        <v>20011</v>
      </c>
      <c r="X23" s="51">
        <v>5438.8403000000017</v>
      </c>
      <c r="Y23" s="51">
        <f t="shared" si="6"/>
        <v>0.27179252910899016</v>
      </c>
      <c r="Z23" s="27">
        <f t="shared" si="16"/>
        <v>447.71</v>
      </c>
      <c r="AA23" s="15">
        <f t="shared" si="7"/>
        <v>2435023.1907130005</v>
      </c>
      <c r="AC23" s="26">
        <v>0</v>
      </c>
      <c r="AD23" s="51">
        <v>0</v>
      </c>
      <c r="AE23" s="51">
        <f t="shared" si="8"/>
        <v>0</v>
      </c>
      <c r="AF23" s="27">
        <f t="shared" si="17"/>
        <v>286.54000000000002</v>
      </c>
      <c r="AG23" s="15">
        <f t="shared" si="9"/>
        <v>0</v>
      </c>
      <c r="AI23" s="26">
        <v>0</v>
      </c>
      <c r="AJ23" s="51">
        <v>0</v>
      </c>
      <c r="AK23" s="51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3993400.1748960004</v>
      </c>
      <c r="AP23" s="15">
        <f t="shared" si="19"/>
        <v>1331133.3916320002</v>
      </c>
    </row>
    <row r="24" spans="1:42" x14ac:dyDescent="0.35">
      <c r="A24">
        <v>140116</v>
      </c>
      <c r="B24" s="24">
        <v>13020</v>
      </c>
      <c r="C24" s="25" t="s">
        <v>195</v>
      </c>
      <c r="D24" t="s">
        <v>180</v>
      </c>
      <c r="E24" s="26">
        <v>737</v>
      </c>
      <c r="F24" s="51">
        <v>889.68330000000003</v>
      </c>
      <c r="G24" s="51">
        <f t="shared" si="0"/>
        <v>1.2071686567164179</v>
      </c>
      <c r="H24" s="27">
        <f t="shared" si="13"/>
        <v>2179.13</v>
      </c>
      <c r="I24" s="28">
        <f t="shared" si="1"/>
        <v>1938735.5695290002</v>
      </c>
      <c r="K24" s="26">
        <v>85</v>
      </c>
      <c r="L24" s="51">
        <v>59.061799999999984</v>
      </c>
      <c r="M24" s="51">
        <f t="shared" si="2"/>
        <v>0.6948447058823527</v>
      </c>
      <c r="N24" s="27">
        <f t="shared" si="14"/>
        <v>199.23</v>
      </c>
      <c r="O24" s="28">
        <f t="shared" si="3"/>
        <v>11766.882413999994</v>
      </c>
      <c r="Q24" s="26">
        <v>4</v>
      </c>
      <c r="R24" s="51">
        <v>8.5789999999999988</v>
      </c>
      <c r="S24" s="51">
        <f t="shared" si="4"/>
        <v>2.1447499999999997</v>
      </c>
      <c r="T24" s="27">
        <f t="shared" si="15"/>
        <v>99.62</v>
      </c>
      <c r="U24" s="28">
        <f t="shared" si="5"/>
        <v>854.63997999999992</v>
      </c>
      <c r="W24" s="26">
        <v>24254</v>
      </c>
      <c r="X24" s="51">
        <v>8666.3014000000003</v>
      </c>
      <c r="Y24" s="51">
        <f t="shared" si="6"/>
        <v>0.35731431516450896</v>
      </c>
      <c r="Z24" s="27">
        <f t="shared" si="16"/>
        <v>447.71</v>
      </c>
      <c r="AA24" s="15">
        <f t="shared" si="7"/>
        <v>3879989.7997940001</v>
      </c>
      <c r="AC24" s="26">
        <v>192</v>
      </c>
      <c r="AD24" s="51">
        <v>64.788699999999992</v>
      </c>
      <c r="AE24" s="51">
        <f t="shared" si="8"/>
        <v>0.33744114583333329</v>
      </c>
      <c r="AF24" s="27">
        <f t="shared" si="17"/>
        <v>286.54000000000002</v>
      </c>
      <c r="AG24" s="15">
        <f t="shared" si="9"/>
        <v>18564.554098000001</v>
      </c>
      <c r="AI24" s="26">
        <v>0</v>
      </c>
      <c r="AJ24" s="51">
        <v>0</v>
      </c>
      <c r="AK24" s="51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5849911.4458150007</v>
      </c>
      <c r="AP24" s="15">
        <f t="shared" si="19"/>
        <v>1949970.4819383335</v>
      </c>
    </row>
    <row r="25" spans="1:42" x14ac:dyDescent="0.35">
      <c r="A25">
        <v>140043</v>
      </c>
      <c r="B25" s="24">
        <v>19010</v>
      </c>
      <c r="C25" s="25" t="s">
        <v>196</v>
      </c>
      <c r="D25" t="s">
        <v>180</v>
      </c>
      <c r="E25" s="26">
        <v>185</v>
      </c>
      <c r="F25" s="51">
        <v>174.51410000000001</v>
      </c>
      <c r="G25" s="51">
        <f t="shared" si="0"/>
        <v>0.9433194594594595</v>
      </c>
      <c r="H25" s="27">
        <f t="shared" si="13"/>
        <v>2179.13</v>
      </c>
      <c r="I25" s="28">
        <f t="shared" si="1"/>
        <v>380288.91073300003</v>
      </c>
      <c r="K25" s="26">
        <v>0</v>
      </c>
      <c r="L25" s="51">
        <v>0</v>
      </c>
      <c r="M25" s="51">
        <f t="shared" si="2"/>
        <v>0</v>
      </c>
      <c r="N25" s="27">
        <f t="shared" si="14"/>
        <v>199.23</v>
      </c>
      <c r="O25" s="28">
        <f t="shared" si="3"/>
        <v>0</v>
      </c>
      <c r="Q25" s="26">
        <v>0</v>
      </c>
      <c r="R25" s="51">
        <v>0</v>
      </c>
      <c r="S25" s="51">
        <f t="shared" si="4"/>
        <v>0</v>
      </c>
      <c r="T25" s="27">
        <f t="shared" si="15"/>
        <v>99.62</v>
      </c>
      <c r="U25" s="28">
        <f t="shared" si="5"/>
        <v>0</v>
      </c>
      <c r="W25" s="26">
        <v>16104</v>
      </c>
      <c r="X25" s="51">
        <v>2725.855</v>
      </c>
      <c r="Y25" s="51">
        <f t="shared" si="6"/>
        <v>0.16926571038251367</v>
      </c>
      <c r="Z25" s="27">
        <f t="shared" si="16"/>
        <v>447.71</v>
      </c>
      <c r="AA25" s="15">
        <f t="shared" si="7"/>
        <v>1220392.54205</v>
      </c>
      <c r="AC25" s="26">
        <v>0</v>
      </c>
      <c r="AD25" s="51">
        <v>0</v>
      </c>
      <c r="AE25" s="51">
        <f t="shared" si="8"/>
        <v>0</v>
      </c>
      <c r="AF25" s="27">
        <f t="shared" si="17"/>
        <v>286.54000000000002</v>
      </c>
      <c r="AG25" s="15">
        <f t="shared" si="9"/>
        <v>0</v>
      </c>
      <c r="AI25" s="26">
        <v>0</v>
      </c>
      <c r="AJ25" s="51">
        <v>0</v>
      </c>
      <c r="AK25" s="51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1600681.4527830002</v>
      </c>
      <c r="AP25" s="15">
        <f t="shared" si="19"/>
        <v>533560.48426100006</v>
      </c>
    </row>
    <row r="26" spans="1:42" x14ac:dyDescent="0.35">
      <c r="A26">
        <v>140294</v>
      </c>
      <c r="B26" s="24">
        <v>13297</v>
      </c>
      <c r="C26" s="25" t="s">
        <v>197</v>
      </c>
      <c r="D26" t="s">
        <v>180</v>
      </c>
      <c r="E26" s="26">
        <v>31</v>
      </c>
      <c r="F26" s="51">
        <v>46.832499999999996</v>
      </c>
      <c r="G26" s="51">
        <f t="shared" si="0"/>
        <v>1.5107258064516127</v>
      </c>
      <c r="H26" s="27">
        <f t="shared" si="13"/>
        <v>2179.13</v>
      </c>
      <c r="I26" s="28">
        <f t="shared" si="1"/>
        <v>102054.105725</v>
      </c>
      <c r="K26" s="26">
        <v>0</v>
      </c>
      <c r="L26" s="51">
        <v>0</v>
      </c>
      <c r="M26" s="51">
        <f t="shared" si="2"/>
        <v>0</v>
      </c>
      <c r="N26" s="27">
        <f t="shared" si="14"/>
        <v>199.23</v>
      </c>
      <c r="O26" s="28">
        <f t="shared" si="3"/>
        <v>0</v>
      </c>
      <c r="Q26" s="26">
        <v>0</v>
      </c>
      <c r="R26" s="51">
        <v>0</v>
      </c>
      <c r="S26" s="51">
        <f t="shared" si="4"/>
        <v>0</v>
      </c>
      <c r="T26" s="27">
        <f t="shared" si="15"/>
        <v>99.62</v>
      </c>
      <c r="U26" s="28">
        <f t="shared" si="5"/>
        <v>0</v>
      </c>
      <c r="W26" s="26">
        <v>6223</v>
      </c>
      <c r="X26" s="51">
        <v>1475.2998000000005</v>
      </c>
      <c r="Y26" s="51">
        <f t="shared" si="6"/>
        <v>0.23707211955648408</v>
      </c>
      <c r="Z26" s="27">
        <f t="shared" si="16"/>
        <v>447.71</v>
      </c>
      <c r="AA26" s="15">
        <f t="shared" si="7"/>
        <v>660506.47345800023</v>
      </c>
      <c r="AC26" s="26">
        <v>0</v>
      </c>
      <c r="AD26" s="51">
        <v>0</v>
      </c>
      <c r="AE26" s="51">
        <f t="shared" si="8"/>
        <v>0</v>
      </c>
      <c r="AF26" s="27">
        <f t="shared" si="17"/>
        <v>286.54000000000002</v>
      </c>
      <c r="AG26" s="15">
        <f t="shared" si="9"/>
        <v>0</v>
      </c>
      <c r="AI26" s="26">
        <v>0</v>
      </c>
      <c r="AJ26" s="51">
        <v>0</v>
      </c>
      <c r="AK26" s="51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762560.57918300026</v>
      </c>
      <c r="AP26" s="15">
        <f t="shared" si="19"/>
        <v>254186.85972766674</v>
      </c>
    </row>
    <row r="27" spans="1:42" x14ac:dyDescent="0.35">
      <c r="A27">
        <v>140135</v>
      </c>
      <c r="B27" s="24">
        <v>4004</v>
      </c>
      <c r="C27" s="25" t="s">
        <v>198</v>
      </c>
      <c r="D27" t="s">
        <v>180</v>
      </c>
      <c r="E27" s="26">
        <v>424</v>
      </c>
      <c r="F27" s="51">
        <v>668.05780000000004</v>
      </c>
      <c r="G27" s="51">
        <f t="shared" si="0"/>
        <v>1.5756080188679247</v>
      </c>
      <c r="H27" s="27">
        <f t="shared" si="13"/>
        <v>2179.13</v>
      </c>
      <c r="I27" s="28">
        <f t="shared" si="1"/>
        <v>1455784.7937140001</v>
      </c>
      <c r="K27" s="26">
        <v>0</v>
      </c>
      <c r="L27" s="51">
        <v>0</v>
      </c>
      <c r="M27" s="51">
        <f t="shared" si="2"/>
        <v>0</v>
      </c>
      <c r="N27" s="27">
        <f t="shared" si="14"/>
        <v>199.23</v>
      </c>
      <c r="O27" s="28">
        <f t="shared" si="3"/>
        <v>0</v>
      </c>
      <c r="Q27" s="26">
        <v>0</v>
      </c>
      <c r="R27" s="51">
        <v>0</v>
      </c>
      <c r="S27" s="51">
        <f t="shared" si="4"/>
        <v>0</v>
      </c>
      <c r="T27" s="27">
        <f t="shared" si="15"/>
        <v>99.62</v>
      </c>
      <c r="U27" s="28">
        <f t="shared" si="5"/>
        <v>0</v>
      </c>
      <c r="W27" s="26">
        <v>32571</v>
      </c>
      <c r="X27" s="51">
        <v>11087.0586</v>
      </c>
      <c r="Y27" s="51">
        <f t="shared" si="6"/>
        <v>0.34039662890301187</v>
      </c>
      <c r="Z27" s="27">
        <f t="shared" si="16"/>
        <v>447.71</v>
      </c>
      <c r="AA27" s="15">
        <f t="shared" si="7"/>
        <v>4963787.005806</v>
      </c>
      <c r="AC27" s="26">
        <v>0</v>
      </c>
      <c r="AD27" s="51">
        <v>0</v>
      </c>
      <c r="AE27" s="51">
        <f t="shared" si="8"/>
        <v>0</v>
      </c>
      <c r="AF27" s="27">
        <f t="shared" si="17"/>
        <v>286.54000000000002</v>
      </c>
      <c r="AG27" s="15">
        <f t="shared" si="9"/>
        <v>0</v>
      </c>
      <c r="AI27" s="26">
        <v>0</v>
      </c>
      <c r="AJ27" s="51">
        <v>0</v>
      </c>
      <c r="AK27" s="51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6419571.7995199999</v>
      </c>
      <c r="AP27" s="15">
        <f t="shared" si="19"/>
        <v>2139857.2665066668</v>
      </c>
    </row>
    <row r="28" spans="1:42" x14ac:dyDescent="0.35">
      <c r="A28">
        <v>140231</v>
      </c>
      <c r="B28" s="24">
        <v>14002</v>
      </c>
      <c r="C28" s="25" t="s">
        <v>199</v>
      </c>
      <c r="D28" t="s">
        <v>180</v>
      </c>
      <c r="E28" s="26">
        <v>577</v>
      </c>
      <c r="F28" s="51">
        <v>773.61520000000007</v>
      </c>
      <c r="G28" s="51">
        <f t="shared" si="0"/>
        <v>1.34075424610052</v>
      </c>
      <c r="H28" s="27">
        <f t="shared" si="13"/>
        <v>2179.13</v>
      </c>
      <c r="I28" s="28">
        <f t="shared" si="1"/>
        <v>1685808.0907760002</v>
      </c>
      <c r="K28" s="26">
        <v>0</v>
      </c>
      <c r="L28" s="51">
        <v>0</v>
      </c>
      <c r="M28" s="51">
        <f t="shared" si="2"/>
        <v>0</v>
      </c>
      <c r="N28" s="27">
        <f t="shared" si="14"/>
        <v>199.23</v>
      </c>
      <c r="O28" s="28">
        <f t="shared" si="3"/>
        <v>0</v>
      </c>
      <c r="Q28" s="26">
        <v>0</v>
      </c>
      <c r="R28" s="51">
        <v>0</v>
      </c>
      <c r="S28" s="51">
        <f t="shared" si="4"/>
        <v>0</v>
      </c>
      <c r="T28" s="27">
        <f t="shared" si="15"/>
        <v>99.62</v>
      </c>
      <c r="U28" s="28">
        <f t="shared" si="5"/>
        <v>0</v>
      </c>
      <c r="W28" s="26">
        <v>32190</v>
      </c>
      <c r="X28" s="51">
        <v>8708.4398000000019</v>
      </c>
      <c r="Y28" s="51">
        <f t="shared" si="6"/>
        <v>0.27053245728487113</v>
      </c>
      <c r="Z28" s="27">
        <f t="shared" si="16"/>
        <v>447.71</v>
      </c>
      <c r="AA28" s="15">
        <f t="shared" si="7"/>
        <v>3898855.5828580009</v>
      </c>
      <c r="AC28" s="26">
        <v>0</v>
      </c>
      <c r="AD28" s="51">
        <v>0</v>
      </c>
      <c r="AE28" s="51">
        <f t="shared" si="8"/>
        <v>0</v>
      </c>
      <c r="AF28" s="27">
        <f t="shared" si="17"/>
        <v>286.54000000000002</v>
      </c>
      <c r="AG28" s="15">
        <f t="shared" si="9"/>
        <v>0</v>
      </c>
      <c r="AI28" s="26">
        <v>0</v>
      </c>
      <c r="AJ28" s="51">
        <v>0</v>
      </c>
      <c r="AK28" s="51">
        <f t="shared" si="10"/>
        <v>0</v>
      </c>
      <c r="AL28" s="27">
        <f t="shared" si="18"/>
        <v>346.23</v>
      </c>
      <c r="AM28" s="15">
        <f t="shared" si="11"/>
        <v>0</v>
      </c>
      <c r="AO28" s="15">
        <f t="shared" si="12"/>
        <v>5584663.6736340011</v>
      </c>
      <c r="AP28" s="15">
        <f t="shared" si="19"/>
        <v>1861554.5578780004</v>
      </c>
    </row>
    <row r="29" spans="1:42" x14ac:dyDescent="0.35">
      <c r="A29">
        <v>140200</v>
      </c>
      <c r="B29" s="24">
        <v>5008</v>
      </c>
      <c r="C29" s="25" t="s">
        <v>200</v>
      </c>
      <c r="D29" t="s">
        <v>180</v>
      </c>
      <c r="E29" s="26">
        <v>744</v>
      </c>
      <c r="F29" s="51">
        <v>691.68679999999995</v>
      </c>
      <c r="G29" s="51">
        <f t="shared" si="0"/>
        <v>0.92968655913978493</v>
      </c>
      <c r="H29" s="27">
        <f t="shared" si="13"/>
        <v>2179.13</v>
      </c>
      <c r="I29" s="28">
        <f t="shared" si="1"/>
        <v>1507275.456484</v>
      </c>
      <c r="K29" s="26">
        <v>0</v>
      </c>
      <c r="L29" s="51">
        <v>0</v>
      </c>
      <c r="M29" s="51">
        <f t="shared" si="2"/>
        <v>0</v>
      </c>
      <c r="N29" s="27">
        <f t="shared" si="14"/>
        <v>199.23</v>
      </c>
      <c r="O29" s="28">
        <f t="shared" si="3"/>
        <v>0</v>
      </c>
      <c r="Q29" s="26">
        <v>0</v>
      </c>
      <c r="R29" s="51">
        <v>0</v>
      </c>
      <c r="S29" s="51">
        <f t="shared" si="4"/>
        <v>0</v>
      </c>
      <c r="T29" s="27">
        <f t="shared" si="15"/>
        <v>99.62</v>
      </c>
      <c r="U29" s="28">
        <f t="shared" si="5"/>
        <v>0</v>
      </c>
      <c r="W29" s="26">
        <v>38821</v>
      </c>
      <c r="X29" s="51">
        <v>8136.53</v>
      </c>
      <c r="Y29" s="51">
        <f t="shared" si="6"/>
        <v>0.20959094304628936</v>
      </c>
      <c r="Z29" s="27">
        <f t="shared" si="16"/>
        <v>447.71</v>
      </c>
      <c r="AA29" s="15">
        <f t="shared" si="7"/>
        <v>3642805.8462999999</v>
      </c>
      <c r="AC29" s="26">
        <v>0</v>
      </c>
      <c r="AD29" s="51">
        <v>0</v>
      </c>
      <c r="AE29" s="51">
        <f t="shared" si="8"/>
        <v>0</v>
      </c>
      <c r="AF29" s="27">
        <f t="shared" si="17"/>
        <v>286.54000000000002</v>
      </c>
      <c r="AG29" s="15">
        <f t="shared" si="9"/>
        <v>0</v>
      </c>
      <c r="AI29" s="26">
        <v>0</v>
      </c>
      <c r="AJ29" s="51">
        <v>0</v>
      </c>
      <c r="AK29" s="51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5150081.3027839996</v>
      </c>
      <c r="AP29" s="15">
        <f t="shared" si="19"/>
        <v>1716693.7675946665</v>
      </c>
    </row>
    <row r="30" spans="1:42" x14ac:dyDescent="0.35">
      <c r="B30" s="24">
        <v>6005</v>
      </c>
      <c r="C30" s="25" t="s">
        <v>201</v>
      </c>
      <c r="D30" t="s">
        <v>180</v>
      </c>
      <c r="E30" s="26">
        <v>197</v>
      </c>
      <c r="F30" s="51">
        <v>188.9417</v>
      </c>
      <c r="G30" s="51">
        <f>F30/E30</f>
        <v>0.95909492385786799</v>
      </c>
      <c r="H30" s="27">
        <f t="shared" si="13"/>
        <v>2179.13</v>
      </c>
      <c r="I30" s="28">
        <f>E30*G30*H30</f>
        <v>411728.52672100003</v>
      </c>
      <c r="K30" s="26">
        <v>0</v>
      </c>
      <c r="L30" s="51">
        <v>0</v>
      </c>
      <c r="M30" s="51">
        <f>IFERROR(L30/K30,0)</f>
        <v>0</v>
      </c>
      <c r="N30" s="27">
        <f t="shared" si="14"/>
        <v>199.23</v>
      </c>
      <c r="O30" s="28">
        <f>K30*M30*N30</f>
        <v>0</v>
      </c>
      <c r="Q30" s="26">
        <v>0</v>
      </c>
      <c r="R30" s="51">
        <v>0</v>
      </c>
      <c r="S30" s="51">
        <f>IFERROR(R30/Q30,0)</f>
        <v>0</v>
      </c>
      <c r="T30" s="27">
        <f t="shared" si="15"/>
        <v>99.62</v>
      </c>
      <c r="U30" s="28">
        <f>Q30*S30*T30</f>
        <v>0</v>
      </c>
      <c r="W30" s="26">
        <v>16855</v>
      </c>
      <c r="X30" s="51">
        <v>3152.0738000000006</v>
      </c>
      <c r="Y30" s="51">
        <f>IFERROR(X30/W30,0)</f>
        <v>0.18701120142390984</v>
      </c>
      <c r="Z30" s="27">
        <f t="shared" si="16"/>
        <v>447.71</v>
      </c>
      <c r="AA30" s="15">
        <f>W30*Y30*Z30</f>
        <v>1411214.9609980001</v>
      </c>
      <c r="AC30" s="26">
        <v>0</v>
      </c>
      <c r="AD30" s="51">
        <v>0</v>
      </c>
      <c r="AE30" s="51">
        <f>IFERROR(AD30/AC30,0)</f>
        <v>0</v>
      </c>
      <c r="AF30" s="27">
        <f t="shared" si="17"/>
        <v>286.54000000000002</v>
      </c>
      <c r="AG30" s="15">
        <f>AC30*AE30*AF30</f>
        <v>0</v>
      </c>
      <c r="AI30" s="26">
        <v>0</v>
      </c>
      <c r="AJ30" s="51">
        <v>0</v>
      </c>
      <c r="AK30" s="51">
        <f>IFERROR(AJ30/AI30,0)</f>
        <v>0</v>
      </c>
      <c r="AL30" s="27">
        <f t="shared" si="18"/>
        <v>346.23</v>
      </c>
      <c r="AM30" s="15">
        <f>AI30*AK30*AL30</f>
        <v>0</v>
      </c>
      <c r="AO30" s="15">
        <f>AM30+AG30+AA30+U30+O30+I30</f>
        <v>1822943.4877190001</v>
      </c>
      <c r="AP30" s="15">
        <f t="shared" si="19"/>
        <v>607647.82923966669</v>
      </c>
    </row>
    <row r="31" spans="1:42" x14ac:dyDescent="0.35">
      <c r="A31">
        <v>140275</v>
      </c>
      <c r="B31" s="24">
        <v>19034</v>
      </c>
      <c r="C31" s="25" t="s">
        <v>202</v>
      </c>
      <c r="D31" t="s">
        <v>180</v>
      </c>
      <c r="E31" s="26">
        <v>243</v>
      </c>
      <c r="F31" s="51">
        <v>232.13720000000004</v>
      </c>
      <c r="G31" s="51">
        <f t="shared" si="0"/>
        <v>0.95529711934156392</v>
      </c>
      <c r="H31" s="27">
        <f t="shared" si="13"/>
        <v>2179.13</v>
      </c>
      <c r="I31" s="28">
        <f t="shared" si="1"/>
        <v>505857.13663600013</v>
      </c>
      <c r="K31" s="26">
        <v>0</v>
      </c>
      <c r="L31" s="51">
        <v>0</v>
      </c>
      <c r="M31" s="51">
        <f t="shared" si="2"/>
        <v>0</v>
      </c>
      <c r="N31" s="27">
        <f t="shared" si="14"/>
        <v>199.23</v>
      </c>
      <c r="O31" s="28">
        <f t="shared" si="3"/>
        <v>0</v>
      </c>
      <c r="Q31" s="26">
        <v>0</v>
      </c>
      <c r="R31" s="51">
        <v>0</v>
      </c>
      <c r="S31" s="51">
        <f t="shared" si="4"/>
        <v>0</v>
      </c>
      <c r="T31" s="27">
        <f t="shared" si="15"/>
        <v>99.62</v>
      </c>
      <c r="U31" s="28">
        <f t="shared" si="5"/>
        <v>0</v>
      </c>
      <c r="W31" s="26">
        <v>15969</v>
      </c>
      <c r="X31" s="51">
        <v>3562.9759000000004</v>
      </c>
      <c r="Y31" s="51">
        <f t="shared" si="6"/>
        <v>0.22311828542801682</v>
      </c>
      <c r="Z31" s="27">
        <f t="shared" si="16"/>
        <v>447.71</v>
      </c>
      <c r="AA31" s="15">
        <f t="shared" si="7"/>
        <v>1595179.940189</v>
      </c>
      <c r="AC31" s="26">
        <v>0</v>
      </c>
      <c r="AD31" s="51">
        <v>0</v>
      </c>
      <c r="AE31" s="51">
        <f t="shared" si="8"/>
        <v>0</v>
      </c>
      <c r="AF31" s="27">
        <f t="shared" si="17"/>
        <v>286.54000000000002</v>
      </c>
      <c r="AG31" s="15">
        <f t="shared" si="9"/>
        <v>0</v>
      </c>
      <c r="AI31" s="26">
        <v>0</v>
      </c>
      <c r="AJ31" s="51">
        <v>0</v>
      </c>
      <c r="AK31" s="51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2101037.0768250003</v>
      </c>
      <c r="AP31" s="15">
        <f t="shared" si="19"/>
        <v>700345.69227500015</v>
      </c>
    </row>
    <row r="32" spans="1:42" x14ac:dyDescent="0.35">
      <c r="A32">
        <v>140046</v>
      </c>
      <c r="B32" s="24">
        <v>13014</v>
      </c>
      <c r="C32" s="25" t="s">
        <v>203</v>
      </c>
      <c r="D32" t="s">
        <v>180</v>
      </c>
      <c r="E32" s="26">
        <v>648</v>
      </c>
      <c r="F32" s="51">
        <v>667.7829999999999</v>
      </c>
      <c r="G32" s="51">
        <f t="shared" si="0"/>
        <v>1.0305293209876543</v>
      </c>
      <c r="H32" s="27">
        <f t="shared" si="13"/>
        <v>2179.13</v>
      </c>
      <c r="I32" s="28">
        <f t="shared" si="1"/>
        <v>1455185.9687900001</v>
      </c>
      <c r="K32" s="26">
        <v>0</v>
      </c>
      <c r="L32" s="51">
        <v>0</v>
      </c>
      <c r="M32" s="51">
        <f t="shared" si="2"/>
        <v>0</v>
      </c>
      <c r="N32" s="27">
        <f t="shared" si="14"/>
        <v>199.23</v>
      </c>
      <c r="O32" s="28">
        <f t="shared" si="3"/>
        <v>0</v>
      </c>
      <c r="Q32" s="26">
        <v>0</v>
      </c>
      <c r="R32" s="51">
        <v>0</v>
      </c>
      <c r="S32" s="51">
        <f t="shared" si="4"/>
        <v>0</v>
      </c>
      <c r="T32" s="27">
        <f t="shared" si="15"/>
        <v>99.62</v>
      </c>
      <c r="U32" s="28">
        <f t="shared" si="5"/>
        <v>0</v>
      </c>
      <c r="W32" s="26">
        <v>14647</v>
      </c>
      <c r="X32" s="51">
        <v>3097.3828999999996</v>
      </c>
      <c r="Y32" s="51">
        <f t="shared" si="6"/>
        <v>0.21146875810746224</v>
      </c>
      <c r="Z32" s="27">
        <f t="shared" si="16"/>
        <v>447.71</v>
      </c>
      <c r="AA32" s="15">
        <f t="shared" si="7"/>
        <v>1386729.2981589998</v>
      </c>
      <c r="AC32" s="26">
        <v>0</v>
      </c>
      <c r="AD32" s="51">
        <v>0</v>
      </c>
      <c r="AE32" s="51">
        <f t="shared" si="8"/>
        <v>0</v>
      </c>
      <c r="AF32" s="27">
        <f t="shared" si="17"/>
        <v>286.54000000000002</v>
      </c>
      <c r="AG32" s="15">
        <f t="shared" si="9"/>
        <v>0</v>
      </c>
      <c r="AI32" s="26">
        <v>0</v>
      </c>
      <c r="AJ32" s="51">
        <v>0</v>
      </c>
      <c r="AK32" s="51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2841915.2669489998</v>
      </c>
      <c r="AP32" s="15">
        <f t="shared" si="19"/>
        <v>947305.08898299991</v>
      </c>
    </row>
    <row r="33" spans="1:42" x14ac:dyDescent="0.35">
      <c r="A33">
        <v>140008</v>
      </c>
      <c r="B33" s="24">
        <v>13026</v>
      </c>
      <c r="C33" s="25" t="s">
        <v>204</v>
      </c>
      <c r="D33" t="s">
        <v>180</v>
      </c>
      <c r="E33" s="26">
        <v>173</v>
      </c>
      <c r="F33" s="51">
        <v>329.9067</v>
      </c>
      <c r="G33" s="51">
        <f t="shared" si="0"/>
        <v>1.9069751445086704</v>
      </c>
      <c r="H33" s="27">
        <f t="shared" si="13"/>
        <v>2179.13</v>
      </c>
      <c r="I33" s="28">
        <f t="shared" si="1"/>
        <v>718909.58717100008</v>
      </c>
      <c r="K33" s="26">
        <v>0</v>
      </c>
      <c r="L33" s="51">
        <v>0</v>
      </c>
      <c r="M33" s="51">
        <f t="shared" si="2"/>
        <v>0</v>
      </c>
      <c r="N33" s="27">
        <f t="shared" si="14"/>
        <v>199.23</v>
      </c>
      <c r="O33" s="28">
        <f t="shared" si="3"/>
        <v>0</v>
      </c>
      <c r="Q33" s="26">
        <v>17</v>
      </c>
      <c r="R33" s="51">
        <v>29.037600000000001</v>
      </c>
      <c r="S33" s="51">
        <f t="shared" si="4"/>
        <v>1.708094117647059</v>
      </c>
      <c r="T33" s="27">
        <f t="shared" si="15"/>
        <v>99.62</v>
      </c>
      <c r="U33" s="28">
        <f t="shared" si="5"/>
        <v>2892.7257120000004</v>
      </c>
      <c r="W33" s="26">
        <v>9471</v>
      </c>
      <c r="X33" s="51">
        <v>2717.7315999999996</v>
      </c>
      <c r="Y33" s="51">
        <f t="shared" si="6"/>
        <v>0.28695297223102095</v>
      </c>
      <c r="Z33" s="27">
        <f t="shared" si="16"/>
        <v>447.71</v>
      </c>
      <c r="AA33" s="15">
        <f t="shared" si="7"/>
        <v>1216755.6146359998</v>
      </c>
      <c r="AC33" s="26">
        <v>0</v>
      </c>
      <c r="AD33" s="51">
        <v>0</v>
      </c>
      <c r="AE33" s="51">
        <f t="shared" si="8"/>
        <v>0</v>
      </c>
      <c r="AF33" s="27">
        <f t="shared" si="17"/>
        <v>286.54000000000002</v>
      </c>
      <c r="AG33" s="15">
        <f t="shared" si="9"/>
        <v>0</v>
      </c>
      <c r="AI33" s="26">
        <v>0</v>
      </c>
      <c r="AJ33" s="51">
        <v>0</v>
      </c>
      <c r="AK33" s="51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1938557.9275189997</v>
      </c>
      <c r="AP33" s="15">
        <f t="shared" si="19"/>
        <v>646185.97583966656</v>
      </c>
    </row>
    <row r="34" spans="1:42" x14ac:dyDescent="0.35">
      <c r="A34">
        <v>140011</v>
      </c>
      <c r="B34" s="24">
        <v>8008</v>
      </c>
      <c r="C34" s="25" t="s">
        <v>205</v>
      </c>
      <c r="D34" t="s">
        <v>180</v>
      </c>
      <c r="E34" s="26">
        <v>227</v>
      </c>
      <c r="F34" s="51">
        <v>359.95370000000003</v>
      </c>
      <c r="G34" s="51">
        <f t="shared" si="0"/>
        <v>1.5856991189427314</v>
      </c>
      <c r="H34" s="27">
        <f t="shared" si="13"/>
        <v>2179.13</v>
      </c>
      <c r="I34" s="28">
        <f t="shared" si="1"/>
        <v>784385.90628100012</v>
      </c>
      <c r="K34" s="26">
        <v>0</v>
      </c>
      <c r="L34" s="51">
        <v>0</v>
      </c>
      <c r="M34" s="51">
        <f t="shared" si="2"/>
        <v>0</v>
      </c>
      <c r="N34" s="27">
        <f t="shared" si="14"/>
        <v>199.23</v>
      </c>
      <c r="O34" s="28">
        <f t="shared" si="3"/>
        <v>0</v>
      </c>
      <c r="Q34" s="26">
        <v>6</v>
      </c>
      <c r="R34" s="51">
        <v>8.8769999999999989</v>
      </c>
      <c r="S34" s="51">
        <f t="shared" si="4"/>
        <v>1.4794999999999998</v>
      </c>
      <c r="T34" s="27">
        <f t="shared" si="15"/>
        <v>99.62</v>
      </c>
      <c r="U34" s="28">
        <f t="shared" si="5"/>
        <v>884.32673999999997</v>
      </c>
      <c r="W34" s="26">
        <v>29757</v>
      </c>
      <c r="X34" s="51">
        <v>6251.4481000000005</v>
      </c>
      <c r="Y34" s="51">
        <f t="shared" si="6"/>
        <v>0.21008327788419534</v>
      </c>
      <c r="Z34" s="27">
        <f t="shared" si="16"/>
        <v>447.71</v>
      </c>
      <c r="AA34" s="15">
        <f t="shared" si="7"/>
        <v>2798835.8288509999</v>
      </c>
      <c r="AC34" s="26">
        <v>0</v>
      </c>
      <c r="AD34" s="51">
        <v>0</v>
      </c>
      <c r="AE34" s="51">
        <f t="shared" si="8"/>
        <v>0</v>
      </c>
      <c r="AF34" s="27">
        <f t="shared" si="17"/>
        <v>286.54000000000002</v>
      </c>
      <c r="AG34" s="15">
        <f t="shared" si="9"/>
        <v>0</v>
      </c>
      <c r="AI34" s="26">
        <v>0</v>
      </c>
      <c r="AJ34" s="51">
        <v>0</v>
      </c>
      <c r="AK34" s="51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3584106.0618719999</v>
      </c>
      <c r="AP34" s="15">
        <f t="shared" si="19"/>
        <v>1194702.0206239999</v>
      </c>
    </row>
    <row r="35" spans="1:42" x14ac:dyDescent="0.35">
      <c r="B35" s="24">
        <v>7008</v>
      </c>
      <c r="C35" s="25" t="s">
        <v>206</v>
      </c>
      <c r="D35" t="s">
        <v>180</v>
      </c>
      <c r="E35" s="26">
        <v>9</v>
      </c>
      <c r="F35" s="51">
        <v>11.578000000000001</v>
      </c>
      <c r="G35" s="51">
        <f>F35/E35</f>
        <v>1.2864444444444445</v>
      </c>
      <c r="H35" s="27">
        <f t="shared" si="13"/>
        <v>2179.13</v>
      </c>
      <c r="I35" s="28">
        <f>E35*G35*H35</f>
        <v>25229.967140000004</v>
      </c>
      <c r="K35" s="26">
        <v>0</v>
      </c>
      <c r="L35" s="51">
        <v>0</v>
      </c>
      <c r="M35" s="51">
        <f>IFERROR(L35/K35,0)</f>
        <v>0</v>
      </c>
      <c r="N35" s="27">
        <f t="shared" si="14"/>
        <v>199.23</v>
      </c>
      <c r="O35" s="28">
        <f>K35*M35*N35</f>
        <v>0</v>
      </c>
      <c r="Q35" s="26">
        <v>0</v>
      </c>
      <c r="R35" s="51">
        <v>0</v>
      </c>
      <c r="S35" s="51">
        <f>IFERROR(R35/Q35,0)</f>
        <v>0</v>
      </c>
      <c r="T35" s="27">
        <f t="shared" si="15"/>
        <v>99.62</v>
      </c>
      <c r="U35" s="28">
        <f>Q35*S35*T35</f>
        <v>0</v>
      </c>
      <c r="W35" s="26">
        <v>2385</v>
      </c>
      <c r="X35" s="51">
        <v>511.91460000000001</v>
      </c>
      <c r="Y35" s="51">
        <f>IFERROR(X35/W35,0)</f>
        <v>0.21463924528301886</v>
      </c>
      <c r="Z35" s="27">
        <f t="shared" si="16"/>
        <v>447.71</v>
      </c>
      <c r="AA35" s="15">
        <f>W35*Y35*Z35</f>
        <v>229189.28556600001</v>
      </c>
      <c r="AC35" s="26">
        <v>0</v>
      </c>
      <c r="AD35" s="51">
        <v>0</v>
      </c>
      <c r="AE35" s="51">
        <f>IFERROR(AD35/AC35,0)</f>
        <v>0</v>
      </c>
      <c r="AF35" s="27">
        <f t="shared" si="17"/>
        <v>286.54000000000002</v>
      </c>
      <c r="AG35" s="15">
        <f>AC35*AE35*AF35</f>
        <v>0</v>
      </c>
      <c r="AI35" s="26">
        <v>0</v>
      </c>
      <c r="AJ35" s="51">
        <v>0</v>
      </c>
      <c r="AK35" s="51">
        <f>IFERROR(AJ35/AI35,0)</f>
        <v>0</v>
      </c>
      <c r="AL35" s="27">
        <f t="shared" si="18"/>
        <v>346.23</v>
      </c>
      <c r="AM35" s="15">
        <f>AI35*AK35*AL35</f>
        <v>0</v>
      </c>
      <c r="AO35" s="15">
        <f>AM35+AG35+AA35+U35+O35+I35</f>
        <v>254419.252706</v>
      </c>
      <c r="AP35" s="15">
        <f t="shared" si="19"/>
        <v>84806.417568666671</v>
      </c>
    </row>
    <row r="36" spans="1:42" x14ac:dyDescent="0.35">
      <c r="B36" s="24">
        <v>4005</v>
      </c>
      <c r="C36" s="25" t="s">
        <v>207</v>
      </c>
      <c r="D36" t="s">
        <v>180</v>
      </c>
      <c r="E36" s="26">
        <v>370</v>
      </c>
      <c r="F36" s="51">
        <v>318.0351</v>
      </c>
      <c r="G36" s="51">
        <f>F36/E36</f>
        <v>0.85955432432432433</v>
      </c>
      <c r="H36" s="27">
        <f t="shared" si="13"/>
        <v>2179.13</v>
      </c>
      <c r="I36" s="28">
        <f>E36*G36*H36</f>
        <v>693039.82746300008</v>
      </c>
      <c r="K36" s="26">
        <v>127</v>
      </c>
      <c r="L36" s="51">
        <v>92.558400000000034</v>
      </c>
      <c r="M36" s="51">
        <f>IFERROR(L36/K36,0)</f>
        <v>0.72880629921259865</v>
      </c>
      <c r="N36" s="27">
        <f t="shared" si="14"/>
        <v>199.23</v>
      </c>
      <c r="O36" s="28">
        <f>K36*M36*N36</f>
        <v>18440.410032000007</v>
      </c>
      <c r="Q36" s="26">
        <v>0</v>
      </c>
      <c r="R36" s="51">
        <v>0</v>
      </c>
      <c r="S36" s="51">
        <f>IFERROR(R36/Q36,0)</f>
        <v>0</v>
      </c>
      <c r="T36" s="27">
        <f t="shared" si="15"/>
        <v>99.62</v>
      </c>
      <c r="U36" s="28">
        <f>Q36*S36*T36</f>
        <v>0</v>
      </c>
      <c r="W36" s="26">
        <v>15643</v>
      </c>
      <c r="X36" s="51">
        <v>3379.0890000000004</v>
      </c>
      <c r="Y36" s="51">
        <f>IFERROR(X36/W36,0)</f>
        <v>0.21601284919772426</v>
      </c>
      <c r="Z36" s="27">
        <f t="shared" si="16"/>
        <v>447.71</v>
      </c>
      <c r="AA36" s="15">
        <f>W36*Y36*Z36</f>
        <v>1512851.93619</v>
      </c>
      <c r="AC36" s="26">
        <v>0</v>
      </c>
      <c r="AD36" s="51">
        <v>0</v>
      </c>
      <c r="AE36" s="51">
        <f>IFERROR(AD36/AC36,0)</f>
        <v>0</v>
      </c>
      <c r="AF36" s="27">
        <f t="shared" si="17"/>
        <v>286.54000000000002</v>
      </c>
      <c r="AG36" s="15">
        <f>AC36*AE36*AF36</f>
        <v>0</v>
      </c>
      <c r="AI36" s="26">
        <v>0</v>
      </c>
      <c r="AJ36" s="51">
        <v>0</v>
      </c>
      <c r="AK36" s="51">
        <f>IFERROR(AJ36/AI36,0)</f>
        <v>0</v>
      </c>
      <c r="AL36" s="27">
        <f t="shared" si="18"/>
        <v>346.23</v>
      </c>
      <c r="AM36" s="15">
        <f>AI36*AK36*AL36</f>
        <v>0</v>
      </c>
      <c r="AO36" s="15">
        <f>AM36+AG36+AA36+U36+O36+I36</f>
        <v>2224332.1736850003</v>
      </c>
      <c r="AP36" s="15">
        <f t="shared" si="19"/>
        <v>741444.05789500009</v>
      </c>
    </row>
    <row r="37" spans="1:42" x14ac:dyDescent="0.35">
      <c r="A37">
        <v>140032</v>
      </c>
      <c r="B37" s="24">
        <v>5003</v>
      </c>
      <c r="C37" s="25" t="s">
        <v>208</v>
      </c>
      <c r="D37" t="s">
        <v>180</v>
      </c>
      <c r="E37" s="26">
        <v>217</v>
      </c>
      <c r="F37" s="51">
        <v>181.09</v>
      </c>
      <c r="G37" s="51">
        <f t="shared" si="0"/>
        <v>0.83451612903225802</v>
      </c>
      <c r="H37" s="27">
        <f t="shared" si="13"/>
        <v>2179.13</v>
      </c>
      <c r="I37" s="28">
        <f t="shared" si="1"/>
        <v>394618.65170000005</v>
      </c>
      <c r="K37" s="26">
        <v>0</v>
      </c>
      <c r="L37" s="51">
        <v>0</v>
      </c>
      <c r="M37" s="51">
        <f t="shared" si="2"/>
        <v>0</v>
      </c>
      <c r="N37" s="27">
        <f t="shared" si="14"/>
        <v>199.23</v>
      </c>
      <c r="O37" s="28">
        <f t="shared" si="3"/>
        <v>0</v>
      </c>
      <c r="Q37" s="26">
        <v>0</v>
      </c>
      <c r="R37" s="51">
        <v>0</v>
      </c>
      <c r="S37" s="51">
        <f t="shared" si="4"/>
        <v>0</v>
      </c>
      <c r="T37" s="27">
        <f t="shared" si="15"/>
        <v>99.62</v>
      </c>
      <c r="U37" s="28">
        <f t="shared" si="5"/>
        <v>0</v>
      </c>
      <c r="W37" s="26">
        <v>10776</v>
      </c>
      <c r="X37" s="51">
        <v>2616.3525</v>
      </c>
      <c r="Y37" s="51">
        <f t="shared" si="6"/>
        <v>0.24279440423162582</v>
      </c>
      <c r="Z37" s="27">
        <f t="shared" si="16"/>
        <v>447.71</v>
      </c>
      <c r="AA37" s="15">
        <f t="shared" si="7"/>
        <v>1171367.177775</v>
      </c>
      <c r="AC37" s="26">
        <v>0</v>
      </c>
      <c r="AD37" s="51">
        <v>0</v>
      </c>
      <c r="AE37" s="51">
        <f t="shared" si="8"/>
        <v>0</v>
      </c>
      <c r="AF37" s="27">
        <f t="shared" si="17"/>
        <v>286.54000000000002</v>
      </c>
      <c r="AG37" s="15">
        <f t="shared" si="9"/>
        <v>0</v>
      </c>
      <c r="AI37" s="26">
        <v>0</v>
      </c>
      <c r="AJ37" s="51">
        <v>0</v>
      </c>
      <c r="AK37" s="51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1565985.829475</v>
      </c>
      <c r="AP37" s="15">
        <f t="shared" si="19"/>
        <v>521995.27649166668</v>
      </c>
    </row>
    <row r="38" spans="1:42" x14ac:dyDescent="0.35">
      <c r="A38">
        <v>140187</v>
      </c>
      <c r="B38" s="24">
        <v>2002</v>
      </c>
      <c r="C38" s="25" t="s">
        <v>209</v>
      </c>
      <c r="D38" t="s">
        <v>180</v>
      </c>
      <c r="E38" s="26">
        <v>506</v>
      </c>
      <c r="F38" s="51">
        <v>539.64890000000003</v>
      </c>
      <c r="G38" s="51">
        <f t="shared" si="0"/>
        <v>1.0664998023715415</v>
      </c>
      <c r="H38" s="27">
        <f t="shared" si="13"/>
        <v>2179.13</v>
      </c>
      <c r="I38" s="28">
        <f t="shared" si="1"/>
        <v>1175965.1074570001</v>
      </c>
      <c r="K38" s="26">
        <v>0</v>
      </c>
      <c r="L38" s="51">
        <v>0</v>
      </c>
      <c r="M38" s="51">
        <f t="shared" si="2"/>
        <v>0</v>
      </c>
      <c r="N38" s="27">
        <f t="shared" si="14"/>
        <v>199.23</v>
      </c>
      <c r="O38" s="28">
        <f t="shared" si="3"/>
        <v>0</v>
      </c>
      <c r="Q38" s="26">
        <v>0</v>
      </c>
      <c r="R38" s="51">
        <v>0</v>
      </c>
      <c r="S38" s="51">
        <f t="shared" si="4"/>
        <v>0</v>
      </c>
      <c r="T38" s="27">
        <f t="shared" si="15"/>
        <v>99.62</v>
      </c>
      <c r="U38" s="28">
        <f t="shared" si="5"/>
        <v>0</v>
      </c>
      <c r="W38" s="26">
        <v>12419</v>
      </c>
      <c r="X38" s="51">
        <v>3338.3337000000001</v>
      </c>
      <c r="Y38" s="51">
        <f t="shared" si="6"/>
        <v>0.26880857556969162</v>
      </c>
      <c r="Z38" s="27">
        <f t="shared" si="16"/>
        <v>447.71</v>
      </c>
      <c r="AA38" s="15">
        <f t="shared" si="7"/>
        <v>1494605.3808269999</v>
      </c>
      <c r="AC38" s="26">
        <v>0</v>
      </c>
      <c r="AD38" s="51">
        <v>0</v>
      </c>
      <c r="AE38" s="51">
        <f t="shared" si="8"/>
        <v>0</v>
      </c>
      <c r="AF38" s="27">
        <f t="shared" si="17"/>
        <v>286.54000000000002</v>
      </c>
      <c r="AG38" s="15">
        <f t="shared" si="9"/>
        <v>0</v>
      </c>
      <c r="AI38" s="26">
        <v>375</v>
      </c>
      <c r="AJ38" s="51">
        <v>200.8169</v>
      </c>
      <c r="AK38" s="51">
        <f t="shared" si="10"/>
        <v>0.53551173333333335</v>
      </c>
      <c r="AL38" s="27">
        <f t="shared" si="18"/>
        <v>346.23</v>
      </c>
      <c r="AM38" s="15">
        <f t="shared" si="11"/>
        <v>69528.835287000009</v>
      </c>
      <c r="AO38" s="15">
        <f t="shared" si="12"/>
        <v>2740099.3235710002</v>
      </c>
      <c r="AP38" s="15">
        <f t="shared" si="19"/>
        <v>913366.44119033345</v>
      </c>
    </row>
    <row r="39" spans="1:42" x14ac:dyDescent="0.35">
      <c r="A39">
        <v>140145</v>
      </c>
      <c r="B39" s="24">
        <v>2010</v>
      </c>
      <c r="C39" s="25" t="s">
        <v>84</v>
      </c>
      <c r="D39" t="s">
        <v>180</v>
      </c>
      <c r="E39" s="26">
        <v>106</v>
      </c>
      <c r="F39" s="51">
        <v>71.517200000000003</v>
      </c>
      <c r="G39" s="51">
        <f t="shared" si="0"/>
        <v>0.67469056603773592</v>
      </c>
      <c r="H39" s="27">
        <f t="shared" si="13"/>
        <v>2179.13</v>
      </c>
      <c r="I39" s="28">
        <f t="shared" si="1"/>
        <v>155845.27603600002</v>
      </c>
      <c r="K39" s="26">
        <v>0</v>
      </c>
      <c r="L39" s="51">
        <v>0</v>
      </c>
      <c r="M39" s="51">
        <f t="shared" si="2"/>
        <v>0</v>
      </c>
      <c r="N39" s="27">
        <f t="shared" si="14"/>
        <v>199.23</v>
      </c>
      <c r="O39" s="28">
        <f t="shared" si="3"/>
        <v>0</v>
      </c>
      <c r="Q39" s="26">
        <v>0</v>
      </c>
      <c r="R39" s="51">
        <v>0</v>
      </c>
      <c r="S39" s="51">
        <f t="shared" si="4"/>
        <v>0</v>
      </c>
      <c r="T39" s="27">
        <f t="shared" si="15"/>
        <v>99.62</v>
      </c>
      <c r="U39" s="28">
        <f t="shared" si="5"/>
        <v>0</v>
      </c>
      <c r="W39" s="26">
        <v>2782</v>
      </c>
      <c r="X39" s="51">
        <v>595.81909999999993</v>
      </c>
      <c r="Y39" s="51">
        <f t="shared" si="6"/>
        <v>0.21416933860531989</v>
      </c>
      <c r="Z39" s="27">
        <f t="shared" si="16"/>
        <v>447.71</v>
      </c>
      <c r="AA39" s="15">
        <f t="shared" si="7"/>
        <v>266754.16926099994</v>
      </c>
      <c r="AC39" s="26">
        <v>0</v>
      </c>
      <c r="AD39" s="51">
        <v>0</v>
      </c>
      <c r="AE39" s="51">
        <f t="shared" si="8"/>
        <v>0</v>
      </c>
      <c r="AF39" s="27">
        <f t="shared" si="17"/>
        <v>286.54000000000002</v>
      </c>
      <c r="AG39" s="15">
        <f t="shared" si="9"/>
        <v>0</v>
      </c>
      <c r="AI39" s="26">
        <v>0</v>
      </c>
      <c r="AJ39" s="51">
        <v>0</v>
      </c>
      <c r="AK39" s="51">
        <f t="shared" si="10"/>
        <v>0</v>
      </c>
      <c r="AL39" s="27">
        <f t="shared" si="18"/>
        <v>346.23</v>
      </c>
      <c r="AM39" s="15">
        <f t="shared" si="11"/>
        <v>0</v>
      </c>
      <c r="AO39" s="15">
        <f t="shared" si="12"/>
        <v>422599.445297</v>
      </c>
      <c r="AP39" s="15">
        <f t="shared" si="19"/>
        <v>140866.48176566666</v>
      </c>
    </row>
    <row r="40" spans="1:42" x14ac:dyDescent="0.35">
      <c r="A40">
        <v>140234</v>
      </c>
      <c r="B40" s="24">
        <v>16033</v>
      </c>
      <c r="C40" s="25" t="s">
        <v>210</v>
      </c>
      <c r="D40" t="s">
        <v>180</v>
      </c>
      <c r="E40" s="26">
        <v>171</v>
      </c>
      <c r="F40" s="51">
        <v>134.30589999999998</v>
      </c>
      <c r="G40" s="51">
        <f t="shared" si="0"/>
        <v>0.78541461988304084</v>
      </c>
      <c r="H40" s="27">
        <f t="shared" si="13"/>
        <v>2179.13</v>
      </c>
      <c r="I40" s="28">
        <f t="shared" si="1"/>
        <v>292670.01586699998</v>
      </c>
      <c r="K40" s="26">
        <v>0</v>
      </c>
      <c r="L40" s="51">
        <v>0</v>
      </c>
      <c r="M40" s="51">
        <f t="shared" si="2"/>
        <v>0</v>
      </c>
      <c r="N40" s="27">
        <f t="shared" si="14"/>
        <v>199.23</v>
      </c>
      <c r="O40" s="28">
        <f t="shared" si="3"/>
        <v>0</v>
      </c>
      <c r="Q40" s="26">
        <v>0</v>
      </c>
      <c r="R40" s="51">
        <v>0</v>
      </c>
      <c r="S40" s="51">
        <f t="shared" si="4"/>
        <v>0</v>
      </c>
      <c r="T40" s="27">
        <f t="shared" si="15"/>
        <v>99.62</v>
      </c>
      <c r="U40" s="28">
        <f t="shared" si="5"/>
        <v>0</v>
      </c>
      <c r="W40" s="26">
        <v>7894</v>
      </c>
      <c r="X40" s="51">
        <v>1866.5810000000001</v>
      </c>
      <c r="Y40" s="51">
        <f t="shared" si="6"/>
        <v>0.23645566252850267</v>
      </c>
      <c r="Z40" s="27">
        <f t="shared" si="16"/>
        <v>447.71</v>
      </c>
      <c r="AA40" s="15">
        <f t="shared" si="7"/>
        <v>835686.97950999998</v>
      </c>
      <c r="AC40" s="26">
        <v>0</v>
      </c>
      <c r="AD40" s="51">
        <v>0</v>
      </c>
      <c r="AE40" s="51">
        <f t="shared" si="8"/>
        <v>0</v>
      </c>
      <c r="AF40" s="27">
        <f t="shared" si="17"/>
        <v>286.54000000000002</v>
      </c>
      <c r="AG40" s="15">
        <f t="shared" si="9"/>
        <v>0</v>
      </c>
      <c r="AI40" s="26">
        <v>0</v>
      </c>
      <c r="AJ40" s="51">
        <v>0</v>
      </c>
      <c r="AK40" s="51">
        <f t="shared" si="10"/>
        <v>0</v>
      </c>
      <c r="AL40" s="27">
        <f t="shared" si="18"/>
        <v>346.23</v>
      </c>
      <c r="AM40" s="15">
        <f t="shared" si="11"/>
        <v>0</v>
      </c>
      <c r="AO40" s="15">
        <f t="shared" si="12"/>
        <v>1128356.995377</v>
      </c>
      <c r="AP40" s="15">
        <f t="shared" si="19"/>
        <v>376118.99845899997</v>
      </c>
    </row>
    <row r="41" spans="1:42" x14ac:dyDescent="0.35">
      <c r="A41">
        <v>140059</v>
      </c>
      <c r="B41" s="24">
        <v>10005</v>
      </c>
      <c r="C41" s="25" t="s">
        <v>211</v>
      </c>
      <c r="D41" t="s">
        <v>180</v>
      </c>
      <c r="E41" s="26">
        <v>29</v>
      </c>
      <c r="F41" s="51">
        <v>52.109200000000001</v>
      </c>
      <c r="G41" s="51">
        <f t="shared" si="0"/>
        <v>1.7968689655172414</v>
      </c>
      <c r="H41" s="27">
        <f t="shared" si="13"/>
        <v>2179.13</v>
      </c>
      <c r="I41" s="28">
        <f t="shared" si="1"/>
        <v>113552.720996</v>
      </c>
      <c r="K41" s="26">
        <v>0</v>
      </c>
      <c r="L41" s="51">
        <v>0</v>
      </c>
      <c r="M41" s="51">
        <f t="shared" si="2"/>
        <v>0</v>
      </c>
      <c r="N41" s="27">
        <f t="shared" si="14"/>
        <v>199.23</v>
      </c>
      <c r="O41" s="28">
        <f t="shared" si="3"/>
        <v>0</v>
      </c>
      <c r="Q41" s="26">
        <v>0</v>
      </c>
      <c r="R41" s="51">
        <v>0</v>
      </c>
      <c r="S41" s="51">
        <f t="shared" si="4"/>
        <v>0</v>
      </c>
      <c r="T41" s="27">
        <f t="shared" si="15"/>
        <v>99.62</v>
      </c>
      <c r="U41" s="28">
        <f t="shared" si="5"/>
        <v>0</v>
      </c>
      <c r="W41" s="26">
        <v>8113</v>
      </c>
      <c r="X41" s="51">
        <v>1483.1651999999999</v>
      </c>
      <c r="Y41" s="51">
        <f t="shared" si="6"/>
        <v>0.18281341057561937</v>
      </c>
      <c r="Z41" s="27">
        <f t="shared" si="16"/>
        <v>447.71</v>
      </c>
      <c r="AA41" s="15">
        <f t="shared" si="7"/>
        <v>664027.89169199998</v>
      </c>
      <c r="AC41" s="26">
        <v>0</v>
      </c>
      <c r="AD41" s="51">
        <v>0</v>
      </c>
      <c r="AE41" s="51">
        <f t="shared" si="8"/>
        <v>0</v>
      </c>
      <c r="AF41" s="27">
        <f t="shared" si="17"/>
        <v>286.54000000000002</v>
      </c>
      <c r="AG41" s="15">
        <f t="shared" si="9"/>
        <v>0</v>
      </c>
      <c r="AI41" s="26">
        <v>0</v>
      </c>
      <c r="AJ41" s="51">
        <v>0</v>
      </c>
      <c r="AK41" s="51">
        <f t="shared" si="10"/>
        <v>0</v>
      </c>
      <c r="AL41" s="27">
        <f t="shared" si="18"/>
        <v>346.23</v>
      </c>
      <c r="AM41" s="15">
        <f t="shared" si="11"/>
        <v>0</v>
      </c>
      <c r="AO41" s="15">
        <f t="shared" si="12"/>
        <v>777580.61268799996</v>
      </c>
      <c r="AP41" s="15">
        <f t="shared" si="19"/>
        <v>259193.53756266666</v>
      </c>
    </row>
    <row r="42" spans="1:42" x14ac:dyDescent="0.35">
      <c r="A42">
        <v>140012</v>
      </c>
      <c r="B42" s="24">
        <v>4008</v>
      </c>
      <c r="C42" s="25" t="s">
        <v>212</v>
      </c>
      <c r="D42" t="s">
        <v>180</v>
      </c>
      <c r="E42" s="26">
        <v>154</v>
      </c>
      <c r="F42" s="51">
        <v>407.47490000000005</v>
      </c>
      <c r="G42" s="51">
        <f t="shared" si="0"/>
        <v>2.6459409090909096</v>
      </c>
      <c r="H42" s="27">
        <f t="shared" si="13"/>
        <v>2179.13</v>
      </c>
      <c r="I42" s="28">
        <f t="shared" si="1"/>
        <v>887940.77883700025</v>
      </c>
      <c r="K42" s="26">
        <v>57</v>
      </c>
      <c r="L42" s="51">
        <v>34.914300000000011</v>
      </c>
      <c r="M42" s="51">
        <f t="shared" si="2"/>
        <v>0.61253157894736865</v>
      </c>
      <c r="N42" s="27">
        <f t="shared" si="14"/>
        <v>199.23</v>
      </c>
      <c r="O42" s="28">
        <f t="shared" si="3"/>
        <v>6955.9759890000023</v>
      </c>
      <c r="Q42" s="26">
        <v>0</v>
      </c>
      <c r="R42" s="51">
        <v>0</v>
      </c>
      <c r="S42" s="51">
        <f t="shared" si="4"/>
        <v>0</v>
      </c>
      <c r="T42" s="27">
        <f t="shared" si="15"/>
        <v>99.62</v>
      </c>
      <c r="U42" s="28">
        <f t="shared" si="5"/>
        <v>0</v>
      </c>
      <c r="W42" s="26">
        <v>15937</v>
      </c>
      <c r="X42" s="51">
        <v>2960.769299999999</v>
      </c>
      <c r="Y42" s="51">
        <f t="shared" si="6"/>
        <v>0.18577958837924322</v>
      </c>
      <c r="Z42" s="27">
        <f t="shared" si="16"/>
        <v>447.71</v>
      </c>
      <c r="AA42" s="15">
        <f t="shared" si="7"/>
        <v>1325566.0233029996</v>
      </c>
      <c r="AC42" s="26">
        <v>0</v>
      </c>
      <c r="AD42" s="51">
        <v>0</v>
      </c>
      <c r="AE42" s="51">
        <f t="shared" si="8"/>
        <v>0</v>
      </c>
      <c r="AF42" s="27">
        <f t="shared" si="17"/>
        <v>286.54000000000002</v>
      </c>
      <c r="AG42" s="15">
        <f t="shared" si="9"/>
        <v>0</v>
      </c>
      <c r="AI42" s="26">
        <v>0</v>
      </c>
      <c r="AJ42" s="51">
        <v>0</v>
      </c>
      <c r="AK42" s="51">
        <f t="shared" si="10"/>
        <v>0</v>
      </c>
      <c r="AL42" s="27">
        <f t="shared" si="18"/>
        <v>346.23</v>
      </c>
      <c r="AM42" s="15">
        <f t="shared" si="11"/>
        <v>0</v>
      </c>
      <c r="AO42" s="15">
        <f t="shared" si="12"/>
        <v>2220462.7781289998</v>
      </c>
      <c r="AP42" s="15">
        <f t="shared" si="19"/>
        <v>740154.25937633321</v>
      </c>
    </row>
    <row r="43" spans="1:42" x14ac:dyDescent="0.35">
      <c r="A43">
        <v>140179</v>
      </c>
      <c r="B43" s="24">
        <v>3072</v>
      </c>
      <c r="C43" s="25" t="s">
        <v>213</v>
      </c>
      <c r="D43" t="s">
        <v>180</v>
      </c>
      <c r="E43" s="26">
        <v>690</v>
      </c>
      <c r="F43" s="51">
        <v>977.73089999999979</v>
      </c>
      <c r="G43" s="51">
        <f t="shared" si="0"/>
        <v>1.4170013043478258</v>
      </c>
      <c r="H43" s="27">
        <f t="shared" si="13"/>
        <v>2179.13</v>
      </c>
      <c r="I43" s="28">
        <f t="shared" si="1"/>
        <v>2130602.7361169998</v>
      </c>
      <c r="K43" s="26">
        <v>1</v>
      </c>
      <c r="L43" s="51">
        <v>3.9209999999999998</v>
      </c>
      <c r="M43" s="51">
        <f t="shared" si="2"/>
        <v>3.9209999999999998</v>
      </c>
      <c r="N43" s="27">
        <f t="shared" si="14"/>
        <v>199.23</v>
      </c>
      <c r="O43" s="28">
        <f t="shared" si="3"/>
        <v>781.1808299999999</v>
      </c>
      <c r="Q43" s="26">
        <v>0</v>
      </c>
      <c r="R43" s="51">
        <v>0</v>
      </c>
      <c r="S43" s="51">
        <f t="shared" si="4"/>
        <v>0</v>
      </c>
      <c r="T43" s="27">
        <f t="shared" si="15"/>
        <v>99.62</v>
      </c>
      <c r="U43" s="28">
        <f t="shared" si="5"/>
        <v>0</v>
      </c>
      <c r="W43" s="26">
        <v>22266</v>
      </c>
      <c r="X43" s="51">
        <v>4801.5018000000009</v>
      </c>
      <c r="Y43" s="51">
        <f t="shared" si="6"/>
        <v>0.21564276475343577</v>
      </c>
      <c r="Z43" s="27">
        <f t="shared" si="16"/>
        <v>447.71</v>
      </c>
      <c r="AA43" s="15">
        <f t="shared" si="7"/>
        <v>2149680.3708780003</v>
      </c>
      <c r="AC43" s="26">
        <v>0</v>
      </c>
      <c r="AD43" s="51">
        <v>0</v>
      </c>
      <c r="AE43" s="51">
        <f t="shared" si="8"/>
        <v>0</v>
      </c>
      <c r="AF43" s="27">
        <f t="shared" si="17"/>
        <v>286.54000000000002</v>
      </c>
      <c r="AG43" s="15">
        <f t="shared" si="9"/>
        <v>0</v>
      </c>
      <c r="AI43" s="26">
        <v>0</v>
      </c>
      <c r="AJ43" s="51">
        <v>0</v>
      </c>
      <c r="AK43" s="51">
        <f t="shared" si="10"/>
        <v>0</v>
      </c>
      <c r="AL43" s="27">
        <f t="shared" si="18"/>
        <v>346.23</v>
      </c>
      <c r="AM43" s="15">
        <f t="shared" si="11"/>
        <v>0</v>
      </c>
      <c r="AO43" s="15">
        <f t="shared" si="12"/>
        <v>4281064.2878249995</v>
      </c>
      <c r="AP43" s="15">
        <f t="shared" si="19"/>
        <v>1427021.4292749998</v>
      </c>
    </row>
    <row r="44" spans="1:42" x14ac:dyDescent="0.35">
      <c r="B44" s="24">
        <v>13027</v>
      </c>
      <c r="C44" s="25" t="s">
        <v>214</v>
      </c>
      <c r="D44" t="s">
        <v>180</v>
      </c>
      <c r="E44" s="26">
        <v>1204</v>
      </c>
      <c r="F44" s="51">
        <v>2634.9727000000003</v>
      </c>
      <c r="G44" s="51">
        <f>F44/E44</f>
        <v>2.1885155315614622</v>
      </c>
      <c r="H44" s="27">
        <f t="shared" si="13"/>
        <v>2179.13</v>
      </c>
      <c r="I44" s="28">
        <f t="shared" si="1"/>
        <v>5741948.0597510012</v>
      </c>
      <c r="K44" s="26">
        <v>0</v>
      </c>
      <c r="L44" s="51">
        <v>0</v>
      </c>
      <c r="M44" s="51">
        <f t="shared" si="2"/>
        <v>0</v>
      </c>
      <c r="N44" s="27">
        <f t="shared" si="14"/>
        <v>199.23</v>
      </c>
      <c r="O44" s="28">
        <f t="shared" si="3"/>
        <v>0</v>
      </c>
      <c r="Q44" s="26">
        <v>0</v>
      </c>
      <c r="R44" s="51">
        <v>0</v>
      </c>
      <c r="S44" s="51">
        <f t="shared" si="4"/>
        <v>0</v>
      </c>
      <c r="T44" s="27">
        <f t="shared" si="15"/>
        <v>99.62</v>
      </c>
      <c r="U44" s="28">
        <f t="shared" si="5"/>
        <v>0</v>
      </c>
      <c r="W44" s="26">
        <v>68249</v>
      </c>
      <c r="X44" s="51">
        <v>17162.077099999999</v>
      </c>
      <c r="Y44" s="51">
        <f t="shared" si="6"/>
        <v>0.25146268956321705</v>
      </c>
      <c r="Z44" s="27">
        <f t="shared" si="16"/>
        <v>447.71</v>
      </c>
      <c r="AA44" s="15">
        <f t="shared" si="7"/>
        <v>7683633.5384409986</v>
      </c>
      <c r="AC44" s="26">
        <v>0</v>
      </c>
      <c r="AD44" s="51">
        <v>0</v>
      </c>
      <c r="AE44" s="51">
        <f t="shared" si="8"/>
        <v>0</v>
      </c>
      <c r="AF44" s="27">
        <f t="shared" si="17"/>
        <v>286.54000000000002</v>
      </c>
      <c r="AG44" s="15">
        <f t="shared" si="9"/>
        <v>0</v>
      </c>
      <c r="AI44" s="26">
        <v>0</v>
      </c>
      <c r="AJ44" s="51">
        <v>0</v>
      </c>
      <c r="AK44" s="51">
        <f t="shared" si="10"/>
        <v>0</v>
      </c>
      <c r="AL44" s="27">
        <f t="shared" si="18"/>
        <v>346.23</v>
      </c>
      <c r="AM44" s="15">
        <f t="shared" si="11"/>
        <v>0</v>
      </c>
      <c r="AO44" s="15">
        <f t="shared" si="12"/>
        <v>13425581.598191999</v>
      </c>
      <c r="AP44" s="15">
        <f t="shared" si="19"/>
        <v>4475193.8660639999</v>
      </c>
    </row>
    <row r="45" spans="1:42" x14ac:dyDescent="0.35">
      <c r="A45">
        <v>140089</v>
      </c>
      <c r="B45" s="24">
        <v>13021</v>
      </c>
      <c r="C45" s="25" t="s">
        <v>215</v>
      </c>
      <c r="D45" t="s">
        <v>180</v>
      </c>
      <c r="E45" s="26">
        <v>92</v>
      </c>
      <c r="F45" s="51">
        <v>74.705600000000004</v>
      </c>
      <c r="G45" s="51">
        <f t="shared" si="0"/>
        <v>0.81201739130434791</v>
      </c>
      <c r="H45" s="27">
        <f t="shared" si="13"/>
        <v>2179.13</v>
      </c>
      <c r="I45" s="28">
        <f t="shared" si="1"/>
        <v>162793.21412800002</v>
      </c>
      <c r="K45" s="26">
        <v>0</v>
      </c>
      <c r="L45" s="51">
        <v>0</v>
      </c>
      <c r="M45" s="51">
        <f t="shared" si="2"/>
        <v>0</v>
      </c>
      <c r="N45" s="27">
        <f t="shared" si="14"/>
        <v>199.23</v>
      </c>
      <c r="O45" s="28">
        <f t="shared" si="3"/>
        <v>0</v>
      </c>
      <c r="Q45" s="26">
        <v>0</v>
      </c>
      <c r="R45" s="51">
        <v>0</v>
      </c>
      <c r="S45" s="51">
        <f t="shared" si="4"/>
        <v>0</v>
      </c>
      <c r="T45" s="27">
        <f t="shared" si="15"/>
        <v>99.62</v>
      </c>
      <c r="U45" s="28">
        <f t="shared" si="5"/>
        <v>0</v>
      </c>
      <c r="W45" s="26">
        <v>10359</v>
      </c>
      <c r="X45" s="51">
        <v>1594.7879</v>
      </c>
      <c r="Y45" s="51">
        <f t="shared" si="6"/>
        <v>0.1539519162081282</v>
      </c>
      <c r="Z45" s="27">
        <f t="shared" si="16"/>
        <v>447.71</v>
      </c>
      <c r="AA45" s="15">
        <f t="shared" si="7"/>
        <v>714002.49070900003</v>
      </c>
      <c r="AC45" s="26">
        <v>0</v>
      </c>
      <c r="AD45" s="51">
        <v>0</v>
      </c>
      <c r="AE45" s="51">
        <f t="shared" si="8"/>
        <v>0</v>
      </c>
      <c r="AF45" s="27">
        <f t="shared" si="17"/>
        <v>286.54000000000002</v>
      </c>
      <c r="AG45" s="15">
        <f t="shared" si="9"/>
        <v>0</v>
      </c>
      <c r="AI45" s="26">
        <v>0</v>
      </c>
      <c r="AJ45" s="51">
        <v>0</v>
      </c>
      <c r="AK45" s="51">
        <f t="shared" si="10"/>
        <v>0</v>
      </c>
      <c r="AL45" s="27">
        <f t="shared" si="18"/>
        <v>346.23</v>
      </c>
      <c r="AM45" s="15">
        <f t="shared" si="11"/>
        <v>0</v>
      </c>
      <c r="AO45" s="15">
        <f t="shared" si="12"/>
        <v>876795.704837</v>
      </c>
      <c r="AP45" s="15">
        <f t="shared" si="19"/>
        <v>292265.23494566669</v>
      </c>
    </row>
    <row r="46" spans="1:42" x14ac:dyDescent="0.35">
      <c r="A46">
        <v>140185</v>
      </c>
      <c r="B46" s="24">
        <v>2015</v>
      </c>
      <c r="C46" s="25" t="s">
        <v>50</v>
      </c>
      <c r="D46" t="s">
        <v>180</v>
      </c>
      <c r="E46" s="26">
        <v>751</v>
      </c>
      <c r="F46" s="51">
        <v>1055.03</v>
      </c>
      <c r="G46" s="51">
        <f t="shared" si="0"/>
        <v>1.4048335552596538</v>
      </c>
      <c r="H46" s="27">
        <f t="shared" si="13"/>
        <v>2179.13</v>
      </c>
      <c r="I46" s="28">
        <f t="shared" si="1"/>
        <v>2299047.5238999999</v>
      </c>
      <c r="K46" s="26">
        <v>0</v>
      </c>
      <c r="L46" s="51">
        <v>0</v>
      </c>
      <c r="M46" s="51">
        <f t="shared" si="2"/>
        <v>0</v>
      </c>
      <c r="N46" s="27">
        <f t="shared" si="14"/>
        <v>199.23</v>
      </c>
      <c r="O46" s="28">
        <f t="shared" si="3"/>
        <v>0</v>
      </c>
      <c r="Q46" s="26">
        <v>0</v>
      </c>
      <c r="R46" s="51">
        <v>0</v>
      </c>
      <c r="S46" s="51">
        <f t="shared" si="4"/>
        <v>0</v>
      </c>
      <c r="T46" s="27">
        <f t="shared" si="15"/>
        <v>99.62</v>
      </c>
      <c r="U46" s="28">
        <f t="shared" si="5"/>
        <v>0</v>
      </c>
      <c r="W46" s="26">
        <v>26949</v>
      </c>
      <c r="X46" s="51">
        <v>6602.2668000000012</v>
      </c>
      <c r="Y46" s="51">
        <f t="shared" si="6"/>
        <v>0.24499116108204391</v>
      </c>
      <c r="Z46" s="27">
        <f t="shared" si="16"/>
        <v>447.71</v>
      </c>
      <c r="AA46" s="15">
        <f t="shared" si="7"/>
        <v>2955900.8690280006</v>
      </c>
      <c r="AC46" s="26">
        <v>0</v>
      </c>
      <c r="AD46" s="51">
        <v>0</v>
      </c>
      <c r="AE46" s="51">
        <f t="shared" si="8"/>
        <v>0</v>
      </c>
      <c r="AF46" s="27">
        <f t="shared" si="17"/>
        <v>286.54000000000002</v>
      </c>
      <c r="AG46" s="15">
        <f t="shared" si="9"/>
        <v>0</v>
      </c>
      <c r="AI46" s="26">
        <v>0</v>
      </c>
      <c r="AJ46" s="51">
        <v>0</v>
      </c>
      <c r="AK46" s="51">
        <f t="shared" si="10"/>
        <v>0</v>
      </c>
      <c r="AL46" s="27">
        <f t="shared" si="18"/>
        <v>346.23</v>
      </c>
      <c r="AM46" s="15">
        <f t="shared" si="11"/>
        <v>0</v>
      </c>
      <c r="AO46" s="15">
        <f t="shared" si="12"/>
        <v>5254948.3929280005</v>
      </c>
      <c r="AP46" s="15">
        <f t="shared" si="19"/>
        <v>1751649.4643093336</v>
      </c>
    </row>
    <row r="47" spans="1:42" x14ac:dyDescent="0.35">
      <c r="A47">
        <v>140148</v>
      </c>
      <c r="B47" s="24">
        <v>19006</v>
      </c>
      <c r="C47" s="25" t="s">
        <v>216</v>
      </c>
      <c r="D47" t="s">
        <v>180</v>
      </c>
      <c r="E47" s="26">
        <v>1133</v>
      </c>
      <c r="F47" s="51">
        <v>1942.2735999999998</v>
      </c>
      <c r="G47" s="51">
        <f t="shared" si="0"/>
        <v>1.7142750220653131</v>
      </c>
      <c r="H47" s="27">
        <f t="shared" si="13"/>
        <v>2179.13</v>
      </c>
      <c r="I47" s="28">
        <f t="shared" si="1"/>
        <v>4232466.6699679997</v>
      </c>
      <c r="K47" s="26">
        <v>90</v>
      </c>
      <c r="L47" s="51">
        <v>72.427800000000033</v>
      </c>
      <c r="M47" s="51">
        <f t="shared" si="2"/>
        <v>0.80475333333333365</v>
      </c>
      <c r="N47" s="27">
        <f t="shared" si="14"/>
        <v>199.23</v>
      </c>
      <c r="O47" s="28">
        <f t="shared" si="3"/>
        <v>14429.790594000006</v>
      </c>
      <c r="Q47" s="26">
        <v>19</v>
      </c>
      <c r="R47" s="51">
        <v>26.407599999999999</v>
      </c>
      <c r="S47" s="51">
        <f t="shared" si="4"/>
        <v>1.3898736842105262</v>
      </c>
      <c r="T47" s="27">
        <f t="shared" si="15"/>
        <v>99.62</v>
      </c>
      <c r="U47" s="28">
        <f t="shared" si="5"/>
        <v>2630.7251119999996</v>
      </c>
      <c r="W47" s="26">
        <v>65576</v>
      </c>
      <c r="X47" s="51">
        <v>12338.782999999998</v>
      </c>
      <c r="Y47" s="51">
        <f t="shared" si="6"/>
        <v>0.18816004330852748</v>
      </c>
      <c r="Z47" s="27">
        <f t="shared" si="16"/>
        <v>447.71</v>
      </c>
      <c r="AA47" s="15">
        <f t="shared" si="7"/>
        <v>5524196.5369299985</v>
      </c>
      <c r="AC47" s="26">
        <v>43</v>
      </c>
      <c r="AD47" s="51">
        <v>40.681599999999996</v>
      </c>
      <c r="AE47" s="51">
        <f t="shared" si="8"/>
        <v>0.94608372093023252</v>
      </c>
      <c r="AF47" s="27">
        <f t="shared" si="17"/>
        <v>286.54000000000002</v>
      </c>
      <c r="AG47" s="15">
        <f t="shared" si="9"/>
        <v>11656.905664</v>
      </c>
      <c r="AI47" s="26">
        <v>0</v>
      </c>
      <c r="AJ47" s="51">
        <v>0</v>
      </c>
      <c r="AK47" s="51">
        <f t="shared" si="10"/>
        <v>0</v>
      </c>
      <c r="AL47" s="27">
        <f t="shared" si="18"/>
        <v>346.23</v>
      </c>
      <c r="AM47" s="15">
        <f t="shared" si="11"/>
        <v>0</v>
      </c>
      <c r="AO47" s="15">
        <f t="shared" si="12"/>
        <v>9785380.6282679979</v>
      </c>
      <c r="AP47" s="15">
        <f t="shared" si="19"/>
        <v>3261793.5427559991</v>
      </c>
    </row>
    <row r="48" spans="1:42" x14ac:dyDescent="0.35">
      <c r="A48">
        <v>140100</v>
      </c>
      <c r="B48" s="24">
        <v>24001</v>
      </c>
      <c r="C48" s="25" t="s">
        <v>217</v>
      </c>
      <c r="D48" t="s">
        <v>180</v>
      </c>
      <c r="E48" s="26">
        <v>0</v>
      </c>
      <c r="F48" s="51">
        <v>0</v>
      </c>
      <c r="G48" s="51">
        <f>IFERROR(F48/E48,0)</f>
        <v>0</v>
      </c>
      <c r="H48" s="27">
        <f t="shared" si="13"/>
        <v>2179.13</v>
      </c>
      <c r="I48" s="28">
        <f t="shared" si="1"/>
        <v>0</v>
      </c>
      <c r="K48" s="26">
        <v>0</v>
      </c>
      <c r="L48" s="51">
        <v>0</v>
      </c>
      <c r="M48" s="51">
        <f t="shared" si="2"/>
        <v>0</v>
      </c>
      <c r="N48" s="27">
        <f t="shared" si="14"/>
        <v>199.23</v>
      </c>
      <c r="O48" s="28">
        <f t="shared" si="3"/>
        <v>0</v>
      </c>
      <c r="Q48" s="26">
        <v>0</v>
      </c>
      <c r="R48" s="51">
        <v>0</v>
      </c>
      <c r="S48" s="51">
        <f t="shared" si="4"/>
        <v>0</v>
      </c>
      <c r="T48" s="27">
        <f t="shared" si="15"/>
        <v>99.62</v>
      </c>
      <c r="U48" s="28">
        <f t="shared" si="5"/>
        <v>0</v>
      </c>
      <c r="W48" s="26">
        <v>42</v>
      </c>
      <c r="X48" s="51">
        <v>8.2447999999999997</v>
      </c>
      <c r="Y48" s="51">
        <f t="shared" si="6"/>
        <v>0.1963047619047619</v>
      </c>
      <c r="Z48" s="27">
        <f t="shared" si="16"/>
        <v>447.71</v>
      </c>
      <c r="AA48" s="15">
        <f t="shared" si="7"/>
        <v>3691.2794079999999</v>
      </c>
      <c r="AC48" s="26">
        <v>0</v>
      </c>
      <c r="AD48" s="51">
        <v>0</v>
      </c>
      <c r="AE48" s="51">
        <f t="shared" si="8"/>
        <v>0</v>
      </c>
      <c r="AF48" s="27">
        <f t="shared" si="17"/>
        <v>286.54000000000002</v>
      </c>
      <c r="AG48" s="15">
        <f t="shared" si="9"/>
        <v>0</v>
      </c>
      <c r="AI48" s="26">
        <v>0</v>
      </c>
      <c r="AJ48" s="51">
        <v>0</v>
      </c>
      <c r="AK48" s="51">
        <f t="shared" si="10"/>
        <v>0</v>
      </c>
      <c r="AL48" s="27">
        <f t="shared" si="18"/>
        <v>346.23</v>
      </c>
      <c r="AM48" s="15">
        <f t="shared" si="11"/>
        <v>0</v>
      </c>
      <c r="AO48" s="15">
        <f t="shared" si="12"/>
        <v>3691.2794079999999</v>
      </c>
      <c r="AP48" s="15">
        <f t="shared" si="19"/>
        <v>1230.4264693333332</v>
      </c>
    </row>
    <row r="49" spans="1:42" x14ac:dyDescent="0.35">
      <c r="A49">
        <v>140101</v>
      </c>
      <c r="B49" s="24">
        <v>13011</v>
      </c>
      <c r="C49" s="25" t="s">
        <v>218</v>
      </c>
      <c r="D49" t="s">
        <v>180</v>
      </c>
      <c r="E49" s="26">
        <v>235</v>
      </c>
      <c r="F49" s="51">
        <v>216.26719999999997</v>
      </c>
      <c r="G49" s="51">
        <f t="shared" ref="G49:G71" si="20">F49/E49</f>
        <v>0.92028595744680841</v>
      </c>
      <c r="H49" s="27">
        <f t="shared" si="13"/>
        <v>2179.13</v>
      </c>
      <c r="I49" s="28">
        <f t="shared" si="1"/>
        <v>471274.34353599994</v>
      </c>
      <c r="K49" s="26">
        <v>0</v>
      </c>
      <c r="L49" s="51">
        <v>0</v>
      </c>
      <c r="M49" s="51">
        <f t="shared" si="2"/>
        <v>0</v>
      </c>
      <c r="N49" s="27">
        <f t="shared" si="14"/>
        <v>199.23</v>
      </c>
      <c r="O49" s="28">
        <f t="shared" si="3"/>
        <v>0</v>
      </c>
      <c r="Q49" s="26">
        <v>0</v>
      </c>
      <c r="R49" s="51">
        <v>0</v>
      </c>
      <c r="S49" s="51">
        <f t="shared" si="4"/>
        <v>0</v>
      </c>
      <c r="T49" s="27">
        <f t="shared" si="15"/>
        <v>99.62</v>
      </c>
      <c r="U49" s="28">
        <f t="shared" si="5"/>
        <v>0</v>
      </c>
      <c r="W49" s="26">
        <v>19231</v>
      </c>
      <c r="X49" s="51">
        <v>3465.2604000000001</v>
      </c>
      <c r="Y49" s="51">
        <f t="shared" si="6"/>
        <v>0.18019137850345796</v>
      </c>
      <c r="Z49" s="27">
        <f t="shared" si="16"/>
        <v>447.71</v>
      </c>
      <c r="AA49" s="15">
        <f t="shared" si="7"/>
        <v>1551431.7336840001</v>
      </c>
      <c r="AC49" s="26">
        <v>0</v>
      </c>
      <c r="AD49" s="51">
        <v>0</v>
      </c>
      <c r="AE49" s="51">
        <f t="shared" si="8"/>
        <v>0</v>
      </c>
      <c r="AF49" s="27">
        <f t="shared" si="17"/>
        <v>286.54000000000002</v>
      </c>
      <c r="AG49" s="15">
        <f t="shared" si="9"/>
        <v>0</v>
      </c>
      <c r="AI49" s="26">
        <v>0</v>
      </c>
      <c r="AJ49" s="51">
        <v>0</v>
      </c>
      <c r="AK49" s="51">
        <f t="shared" si="10"/>
        <v>0</v>
      </c>
      <c r="AL49" s="27">
        <f t="shared" si="18"/>
        <v>346.23</v>
      </c>
      <c r="AM49" s="15">
        <f t="shared" si="11"/>
        <v>0</v>
      </c>
      <c r="AO49" s="15">
        <f t="shared" si="12"/>
        <v>2022706.0772200001</v>
      </c>
      <c r="AP49" s="15">
        <f t="shared" si="19"/>
        <v>674235.35907333333</v>
      </c>
    </row>
    <row r="50" spans="1:42" x14ac:dyDescent="0.35">
      <c r="A50">
        <v>140010</v>
      </c>
      <c r="B50" s="24">
        <v>5011</v>
      </c>
      <c r="C50" s="25" t="s">
        <v>219</v>
      </c>
      <c r="D50" t="s">
        <v>180</v>
      </c>
      <c r="E50" s="26">
        <v>1090</v>
      </c>
      <c r="F50" s="51">
        <v>1658.9697000000003</v>
      </c>
      <c r="G50" s="51">
        <f t="shared" si="20"/>
        <v>1.5219905504587159</v>
      </c>
      <c r="H50" s="27">
        <f t="shared" si="13"/>
        <v>2179.13</v>
      </c>
      <c r="I50" s="28">
        <f t="shared" si="1"/>
        <v>3615110.6423610011</v>
      </c>
      <c r="K50" s="26">
        <v>17</v>
      </c>
      <c r="L50" s="51">
        <v>16.899899999999999</v>
      </c>
      <c r="M50" s="51">
        <f t="shared" si="2"/>
        <v>0.99411176470588225</v>
      </c>
      <c r="N50" s="27">
        <f t="shared" si="14"/>
        <v>199.23</v>
      </c>
      <c r="O50" s="28">
        <f t="shared" si="3"/>
        <v>3366.9670769999998</v>
      </c>
      <c r="Q50" s="26">
        <v>1</v>
      </c>
      <c r="R50" s="51">
        <v>1.5462</v>
      </c>
      <c r="S50" s="51">
        <f t="shared" si="4"/>
        <v>1.5462</v>
      </c>
      <c r="T50" s="27">
        <f t="shared" si="15"/>
        <v>99.62</v>
      </c>
      <c r="U50" s="28">
        <f t="shared" si="5"/>
        <v>154.032444</v>
      </c>
      <c r="W50" s="26">
        <v>33161</v>
      </c>
      <c r="X50" s="51">
        <v>12917.322100000001</v>
      </c>
      <c r="Y50" s="51">
        <f t="shared" si="6"/>
        <v>0.38953355146105367</v>
      </c>
      <c r="Z50" s="27">
        <f t="shared" si="16"/>
        <v>447.71</v>
      </c>
      <c r="AA50" s="15">
        <f t="shared" si="7"/>
        <v>5783214.2773910007</v>
      </c>
      <c r="AC50" s="26">
        <v>104</v>
      </c>
      <c r="AD50" s="51">
        <v>40.0364</v>
      </c>
      <c r="AE50" s="51">
        <f t="shared" si="8"/>
        <v>0.3849653846153846</v>
      </c>
      <c r="AF50" s="27">
        <f t="shared" si="17"/>
        <v>286.54000000000002</v>
      </c>
      <c r="AG50" s="15">
        <f t="shared" si="9"/>
        <v>11472.030056000001</v>
      </c>
      <c r="AI50" s="26">
        <v>1692</v>
      </c>
      <c r="AJ50" s="51">
        <v>905.90409999999997</v>
      </c>
      <c r="AK50" s="51">
        <f t="shared" si="10"/>
        <v>0.53540431442080372</v>
      </c>
      <c r="AL50" s="27">
        <f t="shared" si="18"/>
        <v>346.23</v>
      </c>
      <c r="AM50" s="15">
        <f t="shared" si="11"/>
        <v>313651.17654299998</v>
      </c>
      <c r="AO50" s="15">
        <f t="shared" si="12"/>
        <v>9726969.1258720011</v>
      </c>
      <c r="AP50" s="15">
        <f t="shared" si="19"/>
        <v>3242323.0419573337</v>
      </c>
    </row>
    <row r="51" spans="1:42" x14ac:dyDescent="0.35">
      <c r="A51">
        <v>140252</v>
      </c>
      <c r="B51" s="24">
        <v>1011</v>
      </c>
      <c r="C51" s="25" t="s">
        <v>220</v>
      </c>
      <c r="D51" t="s">
        <v>180</v>
      </c>
      <c r="E51" s="26">
        <v>565</v>
      </c>
      <c r="F51" s="51">
        <v>585.98310000000015</v>
      </c>
      <c r="G51" s="51">
        <f t="shared" si="20"/>
        <v>1.0371382300884959</v>
      </c>
      <c r="H51" s="27">
        <f t="shared" si="13"/>
        <v>2179.13</v>
      </c>
      <c r="I51" s="28">
        <f t="shared" si="1"/>
        <v>1276933.3527030004</v>
      </c>
      <c r="K51" s="26">
        <v>174</v>
      </c>
      <c r="L51" s="51">
        <v>113.84470000000012</v>
      </c>
      <c r="M51" s="51">
        <f t="shared" si="2"/>
        <v>0.65427988505747192</v>
      </c>
      <c r="N51" s="27">
        <f t="shared" si="14"/>
        <v>199.23</v>
      </c>
      <c r="O51" s="28">
        <f t="shared" si="3"/>
        <v>22681.279581000021</v>
      </c>
      <c r="Q51" s="26">
        <v>3</v>
      </c>
      <c r="R51" s="51">
        <v>4.8327999999999998</v>
      </c>
      <c r="S51" s="51">
        <f t="shared" si="4"/>
        <v>1.6109333333333333</v>
      </c>
      <c r="T51" s="27">
        <f t="shared" si="15"/>
        <v>99.62</v>
      </c>
      <c r="U51" s="28">
        <f t="shared" si="5"/>
        <v>481.44353599999999</v>
      </c>
      <c r="W51" s="26">
        <v>26802</v>
      </c>
      <c r="X51" s="51">
        <v>4708.9317999999994</v>
      </c>
      <c r="Y51" s="51">
        <f t="shared" si="6"/>
        <v>0.17569329900753672</v>
      </c>
      <c r="Z51" s="27">
        <f t="shared" si="16"/>
        <v>447.71</v>
      </c>
      <c r="AA51" s="15">
        <f t="shared" si="7"/>
        <v>2108235.8561779996</v>
      </c>
      <c r="AC51" s="26">
        <v>405</v>
      </c>
      <c r="AD51" s="51">
        <v>388.8972</v>
      </c>
      <c r="AE51" s="51">
        <f t="shared" si="8"/>
        <v>0.96023999999999998</v>
      </c>
      <c r="AF51" s="27">
        <f t="shared" si="17"/>
        <v>286.54000000000002</v>
      </c>
      <c r="AG51" s="15">
        <f t="shared" si="9"/>
        <v>111434.603688</v>
      </c>
      <c r="AI51" s="26">
        <v>0</v>
      </c>
      <c r="AJ51" s="51">
        <v>0</v>
      </c>
      <c r="AK51" s="51">
        <f t="shared" si="10"/>
        <v>0</v>
      </c>
      <c r="AL51" s="27">
        <f t="shared" si="18"/>
        <v>346.23</v>
      </c>
      <c r="AM51" s="15">
        <f t="shared" si="11"/>
        <v>0</v>
      </c>
      <c r="AO51" s="15">
        <f t="shared" si="12"/>
        <v>3519766.5356859998</v>
      </c>
      <c r="AP51" s="15">
        <f t="shared" si="19"/>
        <v>1173255.5118953332</v>
      </c>
    </row>
    <row r="52" spans="1:42" x14ac:dyDescent="0.35">
      <c r="A52">
        <v>140242</v>
      </c>
      <c r="B52" s="24">
        <v>23008</v>
      </c>
      <c r="C52" s="25" t="s">
        <v>221</v>
      </c>
      <c r="D52" t="s">
        <v>180</v>
      </c>
      <c r="E52" s="26">
        <v>873</v>
      </c>
      <c r="F52" s="51">
        <v>1085.6569000000002</v>
      </c>
      <c r="G52" s="51">
        <f t="shared" si="20"/>
        <v>1.2435932416953037</v>
      </c>
      <c r="H52" s="27">
        <f t="shared" si="13"/>
        <v>2179.13</v>
      </c>
      <c r="I52" s="28">
        <f t="shared" si="1"/>
        <v>2365787.5204970003</v>
      </c>
      <c r="K52" s="26">
        <v>57</v>
      </c>
      <c r="L52" s="51">
        <v>40.473500000000016</v>
      </c>
      <c r="M52" s="51">
        <f t="shared" si="2"/>
        <v>0.71006140350877223</v>
      </c>
      <c r="N52" s="27">
        <f t="shared" si="14"/>
        <v>199.23</v>
      </c>
      <c r="O52" s="28">
        <f t="shared" si="3"/>
        <v>8063.5354050000024</v>
      </c>
      <c r="Q52" s="26">
        <v>0</v>
      </c>
      <c r="R52" s="51">
        <v>0</v>
      </c>
      <c r="S52" s="51">
        <f t="shared" si="4"/>
        <v>0</v>
      </c>
      <c r="T52" s="27">
        <f t="shared" si="15"/>
        <v>99.62</v>
      </c>
      <c r="U52" s="28">
        <f t="shared" si="5"/>
        <v>0</v>
      </c>
      <c r="W52" s="26">
        <v>137174</v>
      </c>
      <c r="X52" s="51">
        <v>14271.203899999999</v>
      </c>
      <c r="Y52" s="51">
        <f t="shared" si="6"/>
        <v>0.10403723664834442</v>
      </c>
      <c r="Z52" s="27">
        <f t="shared" si="16"/>
        <v>447.71</v>
      </c>
      <c r="AA52" s="15">
        <f t="shared" si="7"/>
        <v>6389360.6980689988</v>
      </c>
      <c r="AC52" s="26">
        <v>911</v>
      </c>
      <c r="AD52" s="51">
        <v>747.92590000000007</v>
      </c>
      <c r="AE52" s="51">
        <f t="shared" si="8"/>
        <v>0.82099440175631178</v>
      </c>
      <c r="AF52" s="27">
        <f t="shared" si="17"/>
        <v>286.54000000000002</v>
      </c>
      <c r="AG52" s="15">
        <f t="shared" si="9"/>
        <v>214310.68738600003</v>
      </c>
      <c r="AI52" s="26">
        <v>0</v>
      </c>
      <c r="AJ52" s="51">
        <v>0</v>
      </c>
      <c r="AK52" s="51">
        <f t="shared" si="10"/>
        <v>0</v>
      </c>
      <c r="AL52" s="27">
        <f t="shared" si="18"/>
        <v>346.23</v>
      </c>
      <c r="AM52" s="15">
        <f t="shared" si="11"/>
        <v>0</v>
      </c>
      <c r="AO52" s="15">
        <f t="shared" si="12"/>
        <v>8977522.4413569979</v>
      </c>
      <c r="AP52" s="15">
        <f t="shared" si="19"/>
        <v>2992507.4804523326</v>
      </c>
    </row>
    <row r="53" spans="1:42" x14ac:dyDescent="0.35">
      <c r="A53">
        <v>140211</v>
      </c>
      <c r="B53" s="24">
        <v>7005</v>
      </c>
      <c r="C53" s="25" t="s">
        <v>222</v>
      </c>
      <c r="D53" t="s">
        <v>180</v>
      </c>
      <c r="E53" s="26">
        <v>289</v>
      </c>
      <c r="F53" s="51">
        <v>363.30310000000003</v>
      </c>
      <c r="G53" s="51">
        <f t="shared" si="20"/>
        <v>1.2571041522491351</v>
      </c>
      <c r="H53" s="27">
        <f t="shared" si="13"/>
        <v>2179.13</v>
      </c>
      <c r="I53" s="28">
        <f t="shared" si="1"/>
        <v>791684.6843030001</v>
      </c>
      <c r="K53" s="26">
        <v>0</v>
      </c>
      <c r="L53" s="51">
        <v>0</v>
      </c>
      <c r="M53" s="51">
        <f t="shared" si="2"/>
        <v>0</v>
      </c>
      <c r="N53" s="27">
        <f t="shared" si="14"/>
        <v>199.23</v>
      </c>
      <c r="O53" s="28">
        <f t="shared" si="3"/>
        <v>0</v>
      </c>
      <c r="Q53" s="26">
        <v>0</v>
      </c>
      <c r="R53" s="51">
        <v>0</v>
      </c>
      <c r="S53" s="51">
        <f t="shared" si="4"/>
        <v>0</v>
      </c>
      <c r="T53" s="27">
        <f t="shared" si="15"/>
        <v>99.62</v>
      </c>
      <c r="U53" s="28">
        <f t="shared" si="5"/>
        <v>0</v>
      </c>
      <c r="W53" s="26">
        <v>12852</v>
      </c>
      <c r="X53" s="51">
        <v>4504.2322999999997</v>
      </c>
      <c r="Y53" s="51">
        <f t="shared" si="6"/>
        <v>0.35046936663554307</v>
      </c>
      <c r="Z53" s="27">
        <f t="shared" si="16"/>
        <v>447.71</v>
      </c>
      <c r="AA53" s="15">
        <f t="shared" si="7"/>
        <v>2016589.8430329997</v>
      </c>
      <c r="AC53" s="26">
        <v>0</v>
      </c>
      <c r="AD53" s="51">
        <v>0</v>
      </c>
      <c r="AE53" s="51">
        <f t="shared" si="8"/>
        <v>0</v>
      </c>
      <c r="AF53" s="27">
        <f t="shared" si="17"/>
        <v>286.54000000000002</v>
      </c>
      <c r="AG53" s="15">
        <f t="shared" si="9"/>
        <v>0</v>
      </c>
      <c r="AI53" s="26">
        <v>0</v>
      </c>
      <c r="AJ53" s="51">
        <v>0</v>
      </c>
      <c r="AK53" s="51">
        <f t="shared" si="10"/>
        <v>0</v>
      </c>
      <c r="AL53" s="27">
        <f t="shared" si="18"/>
        <v>346.23</v>
      </c>
      <c r="AM53" s="15">
        <f t="shared" si="11"/>
        <v>0</v>
      </c>
      <c r="AO53" s="15">
        <f t="shared" si="12"/>
        <v>2808274.5273359995</v>
      </c>
      <c r="AP53" s="15">
        <f t="shared" si="19"/>
        <v>936091.50911199988</v>
      </c>
    </row>
    <row r="54" spans="1:42" x14ac:dyDescent="0.35">
      <c r="A54">
        <v>140286</v>
      </c>
      <c r="B54" s="24">
        <v>4006</v>
      </c>
      <c r="C54" s="25" t="s">
        <v>223</v>
      </c>
      <c r="D54" t="s">
        <v>180</v>
      </c>
      <c r="E54" s="26">
        <v>378</v>
      </c>
      <c r="F54" s="51">
        <v>379.10500000000008</v>
      </c>
      <c r="G54" s="51">
        <f t="shared" si="20"/>
        <v>1.0029232804232806</v>
      </c>
      <c r="H54" s="27">
        <f t="shared" si="13"/>
        <v>2179.13</v>
      </c>
      <c r="I54" s="28">
        <f t="shared" si="1"/>
        <v>826119.07865000016</v>
      </c>
      <c r="K54" s="26">
        <v>0</v>
      </c>
      <c r="L54" s="51">
        <v>0</v>
      </c>
      <c r="M54" s="51">
        <f t="shared" si="2"/>
        <v>0</v>
      </c>
      <c r="N54" s="27">
        <f t="shared" si="14"/>
        <v>199.23</v>
      </c>
      <c r="O54" s="28">
        <f t="shared" si="3"/>
        <v>0</v>
      </c>
      <c r="Q54" s="26">
        <v>0</v>
      </c>
      <c r="R54" s="51">
        <v>0</v>
      </c>
      <c r="S54" s="51">
        <f t="shared" si="4"/>
        <v>0</v>
      </c>
      <c r="T54" s="27">
        <f t="shared" si="15"/>
        <v>99.62</v>
      </c>
      <c r="U54" s="28">
        <f t="shared" si="5"/>
        <v>0</v>
      </c>
      <c r="W54" s="26">
        <v>20407</v>
      </c>
      <c r="X54" s="51">
        <v>5516.2313999999997</v>
      </c>
      <c r="Y54" s="51">
        <f t="shared" si="6"/>
        <v>0.27031074631253982</v>
      </c>
      <c r="Z54" s="27">
        <f t="shared" si="16"/>
        <v>447.71</v>
      </c>
      <c r="AA54" s="15">
        <f t="shared" si="7"/>
        <v>2469671.9600939997</v>
      </c>
      <c r="AC54" s="26">
        <v>0</v>
      </c>
      <c r="AD54" s="51">
        <v>0</v>
      </c>
      <c r="AE54" s="51">
        <f t="shared" si="8"/>
        <v>0</v>
      </c>
      <c r="AF54" s="27">
        <f t="shared" si="17"/>
        <v>286.54000000000002</v>
      </c>
      <c r="AG54" s="15">
        <f t="shared" si="9"/>
        <v>0</v>
      </c>
      <c r="AI54" s="26">
        <v>0</v>
      </c>
      <c r="AJ54" s="51">
        <v>0</v>
      </c>
      <c r="AK54" s="51">
        <f t="shared" si="10"/>
        <v>0</v>
      </c>
      <c r="AL54" s="27">
        <f t="shared" si="18"/>
        <v>346.23</v>
      </c>
      <c r="AM54" s="15">
        <f t="shared" si="11"/>
        <v>0</v>
      </c>
      <c r="AO54" s="15">
        <f t="shared" si="12"/>
        <v>3295791.0387439998</v>
      </c>
      <c r="AP54" s="15">
        <f t="shared" si="19"/>
        <v>1098597.0129146667</v>
      </c>
    </row>
    <row r="55" spans="1:42" x14ac:dyDescent="0.35">
      <c r="A55">
        <v>140130</v>
      </c>
      <c r="B55" s="24">
        <v>12002</v>
      </c>
      <c r="C55" s="25" t="s">
        <v>224</v>
      </c>
      <c r="D55" t="s">
        <v>180</v>
      </c>
      <c r="E55" s="26">
        <v>454</v>
      </c>
      <c r="F55" s="51">
        <v>626.05630000000008</v>
      </c>
      <c r="G55" s="51">
        <f t="shared" si="20"/>
        <v>1.3789786343612336</v>
      </c>
      <c r="H55" s="27">
        <f t="shared" si="13"/>
        <v>2179.13</v>
      </c>
      <c r="I55" s="28">
        <f t="shared" si="1"/>
        <v>1364258.0650190003</v>
      </c>
      <c r="K55" s="26">
        <v>0</v>
      </c>
      <c r="L55" s="51">
        <v>0</v>
      </c>
      <c r="M55" s="51">
        <f t="shared" si="2"/>
        <v>0</v>
      </c>
      <c r="N55" s="27">
        <f t="shared" si="14"/>
        <v>199.23</v>
      </c>
      <c r="O55" s="28">
        <f t="shared" si="3"/>
        <v>0</v>
      </c>
      <c r="Q55" s="26">
        <v>0</v>
      </c>
      <c r="R55" s="51">
        <v>0</v>
      </c>
      <c r="S55" s="51">
        <f t="shared" si="4"/>
        <v>0</v>
      </c>
      <c r="T55" s="27">
        <f t="shared" si="15"/>
        <v>99.62</v>
      </c>
      <c r="U55" s="28">
        <f t="shared" si="5"/>
        <v>0</v>
      </c>
      <c r="W55" s="26">
        <v>26668</v>
      </c>
      <c r="X55" s="51">
        <v>8388.5883000000013</v>
      </c>
      <c r="Y55" s="51">
        <f t="shared" si="6"/>
        <v>0.31455633343332839</v>
      </c>
      <c r="Z55" s="27">
        <f t="shared" si="16"/>
        <v>447.71</v>
      </c>
      <c r="AA55" s="15">
        <f t="shared" si="7"/>
        <v>3755654.8677930003</v>
      </c>
      <c r="AC55" s="26">
        <v>0</v>
      </c>
      <c r="AD55" s="51">
        <v>0</v>
      </c>
      <c r="AE55" s="51">
        <f t="shared" si="8"/>
        <v>0</v>
      </c>
      <c r="AF55" s="27">
        <f t="shared" si="17"/>
        <v>286.54000000000002</v>
      </c>
      <c r="AG55" s="15">
        <f t="shared" si="9"/>
        <v>0</v>
      </c>
      <c r="AI55" s="26">
        <v>0</v>
      </c>
      <c r="AJ55" s="51">
        <v>0</v>
      </c>
      <c r="AK55" s="51">
        <f t="shared" si="10"/>
        <v>0</v>
      </c>
      <c r="AL55" s="27">
        <f t="shared" si="18"/>
        <v>346.23</v>
      </c>
      <c r="AM55" s="15">
        <f t="shared" si="11"/>
        <v>0</v>
      </c>
      <c r="AO55" s="15">
        <f t="shared" si="12"/>
        <v>5119912.9328120006</v>
      </c>
      <c r="AP55" s="15">
        <f t="shared" si="19"/>
        <v>1706637.6442706669</v>
      </c>
    </row>
    <row r="56" spans="1:42" x14ac:dyDescent="0.35">
      <c r="A56">
        <v>140113</v>
      </c>
      <c r="B56" s="24">
        <v>21001</v>
      </c>
      <c r="C56" s="25" t="s">
        <v>225</v>
      </c>
      <c r="D56" t="s">
        <v>180</v>
      </c>
      <c r="E56" s="26">
        <v>98</v>
      </c>
      <c r="F56" s="51">
        <v>158.3698</v>
      </c>
      <c r="G56" s="51">
        <f t="shared" si="20"/>
        <v>1.6160183673469388</v>
      </c>
      <c r="H56" s="27">
        <f t="shared" si="13"/>
        <v>2179.13</v>
      </c>
      <c r="I56" s="28">
        <f t="shared" si="1"/>
        <v>345108.38227400003</v>
      </c>
      <c r="K56" s="26">
        <v>75</v>
      </c>
      <c r="L56" s="51">
        <v>45.630299999999977</v>
      </c>
      <c r="M56" s="51">
        <f t="shared" si="2"/>
        <v>0.60840399999999972</v>
      </c>
      <c r="N56" s="27">
        <f t="shared" si="14"/>
        <v>199.23</v>
      </c>
      <c r="O56" s="28">
        <f t="shared" si="3"/>
        <v>9090.9246689999945</v>
      </c>
      <c r="Q56" s="26">
        <v>7</v>
      </c>
      <c r="R56" s="51">
        <v>8.1273999999999997</v>
      </c>
      <c r="S56" s="51">
        <f t="shared" si="4"/>
        <v>1.1610571428571428</v>
      </c>
      <c r="T56" s="27">
        <f t="shared" si="15"/>
        <v>99.62</v>
      </c>
      <c r="U56" s="28">
        <f t="shared" si="5"/>
        <v>809.65158800000006</v>
      </c>
      <c r="W56" s="26">
        <v>6091</v>
      </c>
      <c r="X56" s="51">
        <v>1621.0771000000004</v>
      </c>
      <c r="Y56" s="51">
        <f t="shared" si="6"/>
        <v>0.26614301428336895</v>
      </c>
      <c r="Z56" s="27">
        <f t="shared" si="16"/>
        <v>447.71</v>
      </c>
      <c r="AA56" s="15">
        <f t="shared" si="7"/>
        <v>725772.42844100005</v>
      </c>
      <c r="AC56" s="26">
        <v>0</v>
      </c>
      <c r="AD56" s="51">
        <v>0</v>
      </c>
      <c r="AE56" s="51">
        <f t="shared" si="8"/>
        <v>0</v>
      </c>
      <c r="AF56" s="27">
        <f t="shared" si="17"/>
        <v>286.54000000000002</v>
      </c>
      <c r="AG56" s="15">
        <f t="shared" si="9"/>
        <v>0</v>
      </c>
      <c r="AI56" s="26">
        <v>0</v>
      </c>
      <c r="AJ56" s="51">
        <v>0</v>
      </c>
      <c r="AK56" s="51">
        <f t="shared" si="10"/>
        <v>0</v>
      </c>
      <c r="AL56" s="27">
        <f t="shared" si="18"/>
        <v>346.23</v>
      </c>
      <c r="AM56" s="15">
        <f t="shared" si="11"/>
        <v>0</v>
      </c>
      <c r="AO56" s="15">
        <f t="shared" si="12"/>
        <v>1080781.3869720001</v>
      </c>
      <c r="AP56" s="15">
        <f t="shared" si="19"/>
        <v>360260.46232400002</v>
      </c>
    </row>
    <row r="57" spans="1:42" x14ac:dyDescent="0.35">
      <c r="A57">
        <v>140233</v>
      </c>
      <c r="B57" s="24">
        <v>18007</v>
      </c>
      <c r="C57" s="25" t="s">
        <v>226</v>
      </c>
      <c r="D57" t="s">
        <v>180</v>
      </c>
      <c r="E57" s="26">
        <v>388</v>
      </c>
      <c r="F57" s="51">
        <v>894.25890000000004</v>
      </c>
      <c r="G57" s="51">
        <f t="shared" si="20"/>
        <v>2.3047909793814436</v>
      </c>
      <c r="H57" s="27">
        <f t="shared" si="13"/>
        <v>2179.13</v>
      </c>
      <c r="I57" s="28">
        <f t="shared" si="1"/>
        <v>1948706.3967570004</v>
      </c>
      <c r="K57" s="26">
        <v>0</v>
      </c>
      <c r="L57" s="51">
        <v>0</v>
      </c>
      <c r="M57" s="51">
        <f t="shared" si="2"/>
        <v>0</v>
      </c>
      <c r="N57" s="27">
        <f t="shared" si="14"/>
        <v>199.23</v>
      </c>
      <c r="O57" s="28">
        <f t="shared" si="3"/>
        <v>0</v>
      </c>
      <c r="Q57" s="26">
        <v>0</v>
      </c>
      <c r="R57" s="51">
        <v>0</v>
      </c>
      <c r="S57" s="51">
        <f t="shared" si="4"/>
        <v>0</v>
      </c>
      <c r="T57" s="27">
        <f t="shared" si="15"/>
        <v>99.62</v>
      </c>
      <c r="U57" s="28">
        <f t="shared" si="5"/>
        <v>0</v>
      </c>
      <c r="W57" s="26">
        <v>26774</v>
      </c>
      <c r="X57" s="51">
        <v>5461.5829000000003</v>
      </c>
      <c r="Y57" s="51">
        <f t="shared" si="6"/>
        <v>0.20398830581907823</v>
      </c>
      <c r="Z57" s="27">
        <f t="shared" si="16"/>
        <v>447.71</v>
      </c>
      <c r="AA57" s="15">
        <f t="shared" si="7"/>
        <v>2445205.2801589998</v>
      </c>
      <c r="AC57" s="26">
        <v>0</v>
      </c>
      <c r="AD57" s="51">
        <v>0</v>
      </c>
      <c r="AE57" s="51">
        <f t="shared" si="8"/>
        <v>0</v>
      </c>
      <c r="AF57" s="27">
        <f t="shared" si="17"/>
        <v>286.54000000000002</v>
      </c>
      <c r="AG57" s="15">
        <f t="shared" si="9"/>
        <v>0</v>
      </c>
      <c r="AI57" s="26">
        <v>0</v>
      </c>
      <c r="AJ57" s="51">
        <v>0</v>
      </c>
      <c r="AK57" s="51">
        <f t="shared" si="10"/>
        <v>0</v>
      </c>
      <c r="AL57" s="27">
        <f t="shared" si="18"/>
        <v>346.23</v>
      </c>
      <c r="AM57" s="15">
        <f t="shared" si="11"/>
        <v>0</v>
      </c>
      <c r="AO57" s="15">
        <f t="shared" si="12"/>
        <v>4393911.6769160004</v>
      </c>
      <c r="AP57" s="15">
        <f t="shared" si="19"/>
        <v>1464637.2256386669</v>
      </c>
    </row>
    <row r="58" spans="1:42" x14ac:dyDescent="0.35">
      <c r="A58">
        <v>140162</v>
      </c>
      <c r="B58" s="24">
        <v>2008</v>
      </c>
      <c r="C58" s="25" t="s">
        <v>227</v>
      </c>
      <c r="D58" t="s">
        <v>180</v>
      </c>
      <c r="E58" s="26">
        <v>230</v>
      </c>
      <c r="F58" s="51">
        <v>363.68830000000008</v>
      </c>
      <c r="G58" s="51">
        <f t="shared" si="20"/>
        <v>1.58125347826087</v>
      </c>
      <c r="H58" s="27">
        <f t="shared" si="13"/>
        <v>2179.13</v>
      </c>
      <c r="I58" s="28">
        <f t="shared" si="1"/>
        <v>792524.08517900028</v>
      </c>
      <c r="K58" s="26">
        <v>0</v>
      </c>
      <c r="L58" s="51">
        <v>0</v>
      </c>
      <c r="M58" s="51">
        <f t="shared" si="2"/>
        <v>0</v>
      </c>
      <c r="N58" s="27">
        <f t="shared" si="14"/>
        <v>199.23</v>
      </c>
      <c r="O58" s="28">
        <f t="shared" si="3"/>
        <v>0</v>
      </c>
      <c r="Q58" s="26">
        <v>0</v>
      </c>
      <c r="R58" s="51">
        <v>0</v>
      </c>
      <c r="S58" s="51">
        <f t="shared" si="4"/>
        <v>0</v>
      </c>
      <c r="T58" s="27">
        <f t="shared" si="15"/>
        <v>99.62</v>
      </c>
      <c r="U58" s="28">
        <f t="shared" si="5"/>
        <v>0</v>
      </c>
      <c r="W58" s="26">
        <v>19422</v>
      </c>
      <c r="X58" s="51">
        <v>3247.4729000000002</v>
      </c>
      <c r="Y58" s="51">
        <f t="shared" si="6"/>
        <v>0.16720589537637731</v>
      </c>
      <c r="Z58" s="27">
        <f t="shared" si="16"/>
        <v>447.71</v>
      </c>
      <c r="AA58" s="15">
        <f t="shared" si="7"/>
        <v>1453926.0920589999</v>
      </c>
      <c r="AC58" s="26">
        <v>0</v>
      </c>
      <c r="AD58" s="51">
        <v>0</v>
      </c>
      <c r="AE58" s="51">
        <f t="shared" si="8"/>
        <v>0</v>
      </c>
      <c r="AF58" s="27">
        <f t="shared" si="17"/>
        <v>286.54000000000002</v>
      </c>
      <c r="AG58" s="15">
        <f t="shared" si="9"/>
        <v>0</v>
      </c>
      <c r="AI58" s="26">
        <v>0</v>
      </c>
      <c r="AJ58" s="51">
        <v>0</v>
      </c>
      <c r="AK58" s="51">
        <f t="shared" si="10"/>
        <v>0</v>
      </c>
      <c r="AL58" s="27">
        <f t="shared" si="18"/>
        <v>346.23</v>
      </c>
      <c r="AM58" s="15">
        <f t="shared" si="11"/>
        <v>0</v>
      </c>
      <c r="AO58" s="15">
        <f t="shared" si="12"/>
        <v>2246450.1772380001</v>
      </c>
      <c r="AP58" s="15">
        <f t="shared" si="19"/>
        <v>748816.72574600007</v>
      </c>
    </row>
    <row r="59" spans="1:42" x14ac:dyDescent="0.35">
      <c r="A59">
        <v>140062</v>
      </c>
      <c r="B59" s="24">
        <v>16020</v>
      </c>
      <c r="C59" s="25" t="s">
        <v>228</v>
      </c>
      <c r="D59" t="s">
        <v>180</v>
      </c>
      <c r="E59" s="26">
        <v>356</v>
      </c>
      <c r="F59" s="51">
        <v>647.27380000000016</v>
      </c>
      <c r="G59" s="51">
        <f t="shared" si="20"/>
        <v>1.8181848314606746</v>
      </c>
      <c r="H59" s="27">
        <f t="shared" si="13"/>
        <v>2179.13</v>
      </c>
      <c r="I59" s="28">
        <f t="shared" si="1"/>
        <v>1410493.7557940003</v>
      </c>
      <c r="K59" s="26">
        <v>74</v>
      </c>
      <c r="L59" s="51">
        <v>47.236600000000017</v>
      </c>
      <c r="M59" s="51">
        <f t="shared" si="2"/>
        <v>0.63833243243243265</v>
      </c>
      <c r="N59" s="27">
        <f t="shared" si="14"/>
        <v>199.23</v>
      </c>
      <c r="O59" s="28">
        <f t="shared" si="3"/>
        <v>9410.9478180000024</v>
      </c>
      <c r="Q59" s="26">
        <v>0</v>
      </c>
      <c r="R59" s="51">
        <v>0</v>
      </c>
      <c r="S59" s="51">
        <f t="shared" si="4"/>
        <v>0</v>
      </c>
      <c r="T59" s="27">
        <f t="shared" si="15"/>
        <v>99.62</v>
      </c>
      <c r="U59" s="28">
        <f t="shared" si="5"/>
        <v>0</v>
      </c>
      <c r="W59" s="26">
        <v>14033</v>
      </c>
      <c r="X59" s="51">
        <v>3724.5849000000003</v>
      </c>
      <c r="Y59" s="51">
        <f t="shared" si="6"/>
        <v>0.26541615477802327</v>
      </c>
      <c r="Z59" s="27">
        <f t="shared" si="16"/>
        <v>447.71</v>
      </c>
      <c r="AA59" s="15">
        <f t="shared" si="7"/>
        <v>1667533.9055790002</v>
      </c>
      <c r="AC59" s="26">
        <v>0</v>
      </c>
      <c r="AD59" s="51">
        <v>0</v>
      </c>
      <c r="AE59" s="51">
        <f t="shared" si="8"/>
        <v>0</v>
      </c>
      <c r="AF59" s="27">
        <f t="shared" si="17"/>
        <v>286.54000000000002</v>
      </c>
      <c r="AG59" s="15">
        <f t="shared" si="9"/>
        <v>0</v>
      </c>
      <c r="AI59" s="26">
        <v>0</v>
      </c>
      <c r="AJ59" s="51">
        <v>0</v>
      </c>
      <c r="AK59" s="51">
        <f t="shared" si="10"/>
        <v>0</v>
      </c>
      <c r="AL59" s="27">
        <f t="shared" si="18"/>
        <v>346.23</v>
      </c>
      <c r="AM59" s="15">
        <f t="shared" si="11"/>
        <v>0</v>
      </c>
      <c r="AO59" s="15">
        <f t="shared" si="12"/>
        <v>3087438.6091910005</v>
      </c>
      <c r="AP59" s="15">
        <f t="shared" si="19"/>
        <v>1029146.2030636668</v>
      </c>
    </row>
    <row r="60" spans="1:42" x14ac:dyDescent="0.35">
      <c r="B60" s="24">
        <v>10002</v>
      </c>
      <c r="C60" s="25" t="s">
        <v>229</v>
      </c>
      <c r="D60" t="s">
        <v>180</v>
      </c>
      <c r="E60" s="26">
        <v>153</v>
      </c>
      <c r="F60" s="51">
        <v>155.19720000000001</v>
      </c>
      <c r="G60" s="51">
        <f t="shared" si="20"/>
        <v>1.0143607843137254</v>
      </c>
      <c r="H60" s="27">
        <f t="shared" si="13"/>
        <v>2179.13</v>
      </c>
      <c r="I60" s="28">
        <f t="shared" si="1"/>
        <v>338194.87443599995</v>
      </c>
      <c r="K60" s="26">
        <v>0</v>
      </c>
      <c r="L60" s="51">
        <v>0</v>
      </c>
      <c r="M60" s="51">
        <f t="shared" si="2"/>
        <v>0</v>
      </c>
      <c r="N60" s="27">
        <f t="shared" si="14"/>
        <v>199.23</v>
      </c>
      <c r="O60" s="28">
        <f t="shared" si="3"/>
        <v>0</v>
      </c>
      <c r="Q60" s="26">
        <v>0</v>
      </c>
      <c r="R60" s="51">
        <v>0</v>
      </c>
      <c r="S60" s="51">
        <f t="shared" si="4"/>
        <v>0</v>
      </c>
      <c r="T60" s="27">
        <f t="shared" si="15"/>
        <v>99.62</v>
      </c>
      <c r="U60" s="28">
        <f t="shared" si="5"/>
        <v>0</v>
      </c>
      <c r="W60" s="26">
        <v>12756</v>
      </c>
      <c r="X60" s="51">
        <v>3530.3142000000003</v>
      </c>
      <c r="Y60" s="51">
        <f t="shared" si="6"/>
        <v>0.2767571495766698</v>
      </c>
      <c r="Z60" s="27">
        <f t="shared" si="16"/>
        <v>447.71</v>
      </c>
      <c r="AA60" s="15">
        <f t="shared" si="7"/>
        <v>1580556.9704819999</v>
      </c>
      <c r="AC60" s="26">
        <v>0</v>
      </c>
      <c r="AD60" s="51">
        <v>0</v>
      </c>
      <c r="AE60" s="51">
        <f t="shared" si="8"/>
        <v>0</v>
      </c>
      <c r="AF60" s="27">
        <f t="shared" si="17"/>
        <v>286.54000000000002</v>
      </c>
      <c r="AG60" s="15">
        <f t="shared" si="9"/>
        <v>0</v>
      </c>
      <c r="AI60" s="26">
        <v>0</v>
      </c>
      <c r="AJ60" s="51">
        <v>0</v>
      </c>
      <c r="AK60" s="51">
        <f t="shared" si="10"/>
        <v>0</v>
      </c>
      <c r="AL60" s="27">
        <f t="shared" si="18"/>
        <v>346.23</v>
      </c>
      <c r="AM60" s="15">
        <f t="shared" si="11"/>
        <v>0</v>
      </c>
      <c r="AO60" s="15">
        <f t="shared" si="12"/>
        <v>1918751.8449179998</v>
      </c>
      <c r="AP60" s="15">
        <f t="shared" si="19"/>
        <v>639583.94830599998</v>
      </c>
    </row>
    <row r="61" spans="1:42" x14ac:dyDescent="0.35">
      <c r="A61">
        <v>140117</v>
      </c>
      <c r="B61" s="24">
        <v>3066</v>
      </c>
      <c r="C61" s="25" t="s">
        <v>230</v>
      </c>
      <c r="D61" t="s">
        <v>180</v>
      </c>
      <c r="E61" s="26">
        <v>537</v>
      </c>
      <c r="F61" s="51">
        <v>747.10629999999992</v>
      </c>
      <c r="G61" s="51">
        <f t="shared" si="20"/>
        <v>1.391259404096834</v>
      </c>
      <c r="H61" s="27">
        <f t="shared" si="13"/>
        <v>2179.13</v>
      </c>
      <c r="I61" s="28">
        <f t="shared" si="1"/>
        <v>1628041.7515189999</v>
      </c>
      <c r="K61" s="26">
        <v>0</v>
      </c>
      <c r="L61" s="51">
        <v>0</v>
      </c>
      <c r="M61" s="51">
        <f t="shared" si="2"/>
        <v>0</v>
      </c>
      <c r="N61" s="27">
        <f t="shared" si="14"/>
        <v>199.23</v>
      </c>
      <c r="O61" s="28">
        <f t="shared" si="3"/>
        <v>0</v>
      </c>
      <c r="Q61" s="26">
        <v>15</v>
      </c>
      <c r="R61" s="51">
        <v>32.244599999999998</v>
      </c>
      <c r="S61" s="51">
        <f t="shared" si="4"/>
        <v>2.1496399999999998</v>
      </c>
      <c r="T61" s="27">
        <f t="shared" si="15"/>
        <v>99.62</v>
      </c>
      <c r="U61" s="28">
        <f t="shared" si="5"/>
        <v>3212.2070520000002</v>
      </c>
      <c r="W61" s="26">
        <v>12601</v>
      </c>
      <c r="X61" s="51">
        <v>3975.8604999999998</v>
      </c>
      <c r="Y61" s="51">
        <f t="shared" si="6"/>
        <v>0.31551944290135703</v>
      </c>
      <c r="Z61" s="27">
        <f t="shared" si="16"/>
        <v>447.71</v>
      </c>
      <c r="AA61" s="15">
        <f t="shared" si="7"/>
        <v>1780032.5044549999</v>
      </c>
      <c r="AC61" s="26">
        <v>0</v>
      </c>
      <c r="AD61" s="51">
        <v>0</v>
      </c>
      <c r="AE61" s="51">
        <f t="shared" si="8"/>
        <v>0</v>
      </c>
      <c r="AF61" s="27">
        <f t="shared" si="17"/>
        <v>286.54000000000002</v>
      </c>
      <c r="AG61" s="15">
        <f t="shared" si="9"/>
        <v>0</v>
      </c>
      <c r="AI61" s="26">
        <v>0</v>
      </c>
      <c r="AJ61" s="51">
        <v>0</v>
      </c>
      <c r="AK61" s="51">
        <f t="shared" si="10"/>
        <v>0</v>
      </c>
      <c r="AL61" s="27">
        <f t="shared" si="18"/>
        <v>346.23</v>
      </c>
      <c r="AM61" s="15">
        <f t="shared" si="11"/>
        <v>0</v>
      </c>
      <c r="AO61" s="15">
        <f t="shared" si="12"/>
        <v>3411286.4630260002</v>
      </c>
      <c r="AP61" s="15">
        <f t="shared" si="19"/>
        <v>1137095.4876753334</v>
      </c>
    </row>
    <row r="62" spans="1:42" x14ac:dyDescent="0.35">
      <c r="A62">
        <v>140224</v>
      </c>
      <c r="B62" s="24">
        <v>3052</v>
      </c>
      <c r="C62" s="25" t="s">
        <v>231</v>
      </c>
      <c r="D62" t="s">
        <v>180</v>
      </c>
      <c r="E62" s="26">
        <v>420</v>
      </c>
      <c r="F62" s="51">
        <v>459.5068</v>
      </c>
      <c r="G62" s="51">
        <f t="shared" si="20"/>
        <v>1.0940638095238095</v>
      </c>
      <c r="H62" s="27">
        <f t="shared" si="13"/>
        <v>2179.13</v>
      </c>
      <c r="I62" s="28">
        <f t="shared" si="1"/>
        <v>1001325.053084</v>
      </c>
      <c r="K62" s="26">
        <v>248</v>
      </c>
      <c r="L62" s="51">
        <v>166.80630000000005</v>
      </c>
      <c r="M62" s="51">
        <f t="shared" si="2"/>
        <v>0.67260604838709692</v>
      </c>
      <c r="N62" s="27">
        <f t="shared" si="14"/>
        <v>199.23</v>
      </c>
      <c r="O62" s="28">
        <f t="shared" si="3"/>
        <v>33232.81914900001</v>
      </c>
      <c r="Q62" s="26">
        <v>0</v>
      </c>
      <c r="R62" s="51">
        <v>0</v>
      </c>
      <c r="S62" s="51">
        <f t="shared" si="4"/>
        <v>0</v>
      </c>
      <c r="T62" s="27">
        <f t="shared" si="15"/>
        <v>99.62</v>
      </c>
      <c r="U62" s="28">
        <f t="shared" si="5"/>
        <v>0</v>
      </c>
      <c r="W62" s="26">
        <v>7907</v>
      </c>
      <c r="X62" s="51">
        <v>1723.9112</v>
      </c>
      <c r="Y62" s="51">
        <f t="shared" si="6"/>
        <v>0.21802342228405211</v>
      </c>
      <c r="Z62" s="27">
        <f t="shared" si="16"/>
        <v>447.71</v>
      </c>
      <c r="AA62" s="15">
        <f t="shared" si="7"/>
        <v>771812.28335199994</v>
      </c>
      <c r="AC62" s="26">
        <v>161</v>
      </c>
      <c r="AD62" s="51">
        <v>155.17839999999998</v>
      </c>
      <c r="AE62" s="51">
        <f t="shared" si="8"/>
        <v>0.96384099378881971</v>
      </c>
      <c r="AF62" s="27">
        <f t="shared" si="17"/>
        <v>286.54000000000002</v>
      </c>
      <c r="AG62" s="15">
        <f t="shared" si="9"/>
        <v>44464.818736000001</v>
      </c>
      <c r="AI62" s="26">
        <v>8</v>
      </c>
      <c r="AJ62" s="51">
        <v>4.3672000000000004</v>
      </c>
      <c r="AK62" s="51">
        <f t="shared" si="10"/>
        <v>0.54590000000000005</v>
      </c>
      <c r="AL62" s="27">
        <f t="shared" si="18"/>
        <v>346.23</v>
      </c>
      <c r="AM62" s="15">
        <f t="shared" si="11"/>
        <v>1512.0556560000002</v>
      </c>
      <c r="AO62" s="15">
        <f t="shared" si="12"/>
        <v>1852347.0299769999</v>
      </c>
      <c r="AP62" s="15">
        <f t="shared" si="19"/>
        <v>617449.00999233325</v>
      </c>
    </row>
    <row r="63" spans="1:42" x14ac:dyDescent="0.35">
      <c r="A63">
        <v>140217</v>
      </c>
      <c r="B63" s="24">
        <v>5007</v>
      </c>
      <c r="C63" s="25" t="s">
        <v>231</v>
      </c>
      <c r="D63" t="s">
        <v>180</v>
      </c>
      <c r="E63" s="26">
        <v>148</v>
      </c>
      <c r="F63" s="51">
        <v>257.56289999999996</v>
      </c>
      <c r="G63" s="51">
        <f t="shared" si="20"/>
        <v>1.7402898648648646</v>
      </c>
      <c r="H63" s="27">
        <f t="shared" si="13"/>
        <v>2179.13</v>
      </c>
      <c r="I63" s="28">
        <f t="shared" si="1"/>
        <v>561263.04227699991</v>
      </c>
      <c r="K63" s="26">
        <v>91</v>
      </c>
      <c r="L63" s="51">
        <v>57.148500000000034</v>
      </c>
      <c r="M63" s="51">
        <f t="shared" si="2"/>
        <v>0.62800549450549492</v>
      </c>
      <c r="N63" s="27">
        <f t="shared" si="14"/>
        <v>199.23</v>
      </c>
      <c r="O63" s="28">
        <f t="shared" si="3"/>
        <v>11385.695655000007</v>
      </c>
      <c r="Q63" s="26">
        <v>0</v>
      </c>
      <c r="R63" s="51">
        <v>0</v>
      </c>
      <c r="S63" s="51">
        <f t="shared" si="4"/>
        <v>0</v>
      </c>
      <c r="T63" s="27">
        <f t="shared" si="15"/>
        <v>99.62</v>
      </c>
      <c r="U63" s="28">
        <f t="shared" si="5"/>
        <v>0</v>
      </c>
      <c r="W63" s="26">
        <v>8957</v>
      </c>
      <c r="X63" s="51">
        <v>2686.1936000000005</v>
      </c>
      <c r="Y63" s="51">
        <f t="shared" si="6"/>
        <v>0.29989880540359504</v>
      </c>
      <c r="Z63" s="27">
        <f t="shared" si="16"/>
        <v>447.71</v>
      </c>
      <c r="AA63" s="15">
        <f t="shared" si="7"/>
        <v>1202635.7366560004</v>
      </c>
      <c r="AC63" s="26">
        <v>50</v>
      </c>
      <c r="AD63" s="51">
        <v>47.600899999999996</v>
      </c>
      <c r="AE63" s="51">
        <f t="shared" si="8"/>
        <v>0.95201799999999992</v>
      </c>
      <c r="AF63" s="27">
        <f t="shared" si="17"/>
        <v>286.54000000000002</v>
      </c>
      <c r="AG63" s="15">
        <f t="shared" si="9"/>
        <v>13639.561886</v>
      </c>
      <c r="AI63" s="26">
        <v>0</v>
      </c>
      <c r="AJ63" s="51">
        <v>0</v>
      </c>
      <c r="AK63" s="51">
        <f t="shared" si="10"/>
        <v>0</v>
      </c>
      <c r="AL63" s="27">
        <f t="shared" si="18"/>
        <v>346.23</v>
      </c>
      <c r="AM63" s="15">
        <f t="shared" si="11"/>
        <v>0</v>
      </c>
      <c r="AO63" s="15">
        <f t="shared" si="12"/>
        <v>1788924.0364740002</v>
      </c>
      <c r="AP63" s="15">
        <f t="shared" si="19"/>
        <v>596308.01215800003</v>
      </c>
    </row>
    <row r="64" spans="1:42" x14ac:dyDescent="0.35">
      <c r="A64">
        <v>140007</v>
      </c>
      <c r="B64" s="24">
        <v>10003</v>
      </c>
      <c r="C64" s="25" t="s">
        <v>232</v>
      </c>
      <c r="D64" t="s">
        <v>180</v>
      </c>
      <c r="E64" s="26">
        <v>772</v>
      </c>
      <c r="F64" s="51">
        <v>1096.6028000000001</v>
      </c>
      <c r="G64" s="51">
        <f t="shared" si="20"/>
        <v>1.4204699481865286</v>
      </c>
      <c r="H64" s="27">
        <f t="shared" si="13"/>
        <v>2179.13</v>
      </c>
      <c r="I64" s="28">
        <f t="shared" si="1"/>
        <v>2389640.0595640005</v>
      </c>
      <c r="K64" s="26">
        <v>109</v>
      </c>
      <c r="L64" s="51">
        <v>69.476000000000056</v>
      </c>
      <c r="M64" s="51">
        <f t="shared" si="2"/>
        <v>0.63739449541284454</v>
      </c>
      <c r="N64" s="27">
        <f t="shared" si="14"/>
        <v>199.23</v>
      </c>
      <c r="O64" s="28">
        <f t="shared" si="3"/>
        <v>13841.703480000011</v>
      </c>
      <c r="Q64" s="26">
        <v>19</v>
      </c>
      <c r="R64" s="51">
        <v>31.514699999999998</v>
      </c>
      <c r="S64" s="51">
        <f t="shared" si="4"/>
        <v>1.6586684210526315</v>
      </c>
      <c r="T64" s="27">
        <f t="shared" si="15"/>
        <v>99.62</v>
      </c>
      <c r="U64" s="28">
        <f t="shared" si="5"/>
        <v>3139.4944139999998</v>
      </c>
      <c r="W64" s="26">
        <v>33989</v>
      </c>
      <c r="X64" s="51">
        <v>8972.4748999999974</v>
      </c>
      <c r="Y64" s="51">
        <f t="shared" si="6"/>
        <v>0.26398172644090728</v>
      </c>
      <c r="Z64" s="27">
        <f t="shared" si="16"/>
        <v>447.71</v>
      </c>
      <c r="AA64" s="15">
        <f t="shared" si="7"/>
        <v>4017066.7374789985</v>
      </c>
      <c r="AC64" s="26">
        <v>0</v>
      </c>
      <c r="AD64" s="51">
        <v>0</v>
      </c>
      <c r="AE64" s="51">
        <f t="shared" si="8"/>
        <v>0</v>
      </c>
      <c r="AF64" s="27">
        <f t="shared" si="17"/>
        <v>286.54000000000002</v>
      </c>
      <c r="AG64" s="15">
        <f t="shared" si="9"/>
        <v>0</v>
      </c>
      <c r="AI64" s="26">
        <v>0</v>
      </c>
      <c r="AJ64" s="51">
        <v>0</v>
      </c>
      <c r="AK64" s="51">
        <f t="shared" si="10"/>
        <v>0</v>
      </c>
      <c r="AL64" s="27">
        <f t="shared" si="18"/>
        <v>346.23</v>
      </c>
      <c r="AM64" s="15">
        <f t="shared" si="11"/>
        <v>0</v>
      </c>
      <c r="AO64" s="15">
        <f t="shared" si="12"/>
        <v>6423687.9949369989</v>
      </c>
      <c r="AP64" s="15">
        <f t="shared" si="19"/>
        <v>2141229.3316456662</v>
      </c>
    </row>
    <row r="65" spans="1:42" x14ac:dyDescent="0.35">
      <c r="A65">
        <v>140063</v>
      </c>
      <c r="B65" s="24">
        <v>15007</v>
      </c>
      <c r="C65" s="25" t="s">
        <v>233</v>
      </c>
      <c r="D65" t="s">
        <v>180</v>
      </c>
      <c r="E65" s="26">
        <v>220</v>
      </c>
      <c r="F65" s="51">
        <v>392.72219999999993</v>
      </c>
      <c r="G65" s="51">
        <f t="shared" si="20"/>
        <v>1.7851009090909087</v>
      </c>
      <c r="H65" s="27">
        <f t="shared" si="13"/>
        <v>2179.13</v>
      </c>
      <c r="I65" s="28">
        <f t="shared" si="1"/>
        <v>855792.72768599994</v>
      </c>
      <c r="K65" s="26">
        <v>0</v>
      </c>
      <c r="L65" s="51">
        <v>0</v>
      </c>
      <c r="M65" s="51">
        <f t="shared" si="2"/>
        <v>0</v>
      </c>
      <c r="N65" s="27">
        <f t="shared" si="14"/>
        <v>199.23</v>
      </c>
      <c r="O65" s="28">
        <f t="shared" si="3"/>
        <v>0</v>
      </c>
      <c r="Q65" s="26">
        <v>0</v>
      </c>
      <c r="R65" s="51">
        <v>0</v>
      </c>
      <c r="S65" s="51">
        <f t="shared" si="4"/>
        <v>0</v>
      </c>
      <c r="T65" s="27">
        <f t="shared" si="15"/>
        <v>99.62</v>
      </c>
      <c r="U65" s="28">
        <f t="shared" si="5"/>
        <v>0</v>
      </c>
      <c r="W65" s="26">
        <v>15062</v>
      </c>
      <c r="X65" s="51">
        <v>3670.1927000000005</v>
      </c>
      <c r="Y65" s="51">
        <f t="shared" si="6"/>
        <v>0.2436723343513478</v>
      </c>
      <c r="Z65" s="27">
        <f t="shared" si="16"/>
        <v>447.71</v>
      </c>
      <c r="AA65" s="15">
        <f t="shared" si="7"/>
        <v>1643181.9737170001</v>
      </c>
      <c r="AC65" s="26">
        <v>0</v>
      </c>
      <c r="AD65" s="51">
        <v>0</v>
      </c>
      <c r="AE65" s="51">
        <f t="shared" si="8"/>
        <v>0</v>
      </c>
      <c r="AF65" s="27">
        <f t="shared" si="17"/>
        <v>286.54000000000002</v>
      </c>
      <c r="AG65" s="15">
        <f t="shared" si="9"/>
        <v>0</v>
      </c>
      <c r="AI65" s="26">
        <v>0</v>
      </c>
      <c r="AJ65" s="51">
        <v>0</v>
      </c>
      <c r="AK65" s="51">
        <f t="shared" si="10"/>
        <v>0</v>
      </c>
      <c r="AL65" s="27">
        <f t="shared" si="18"/>
        <v>346.23</v>
      </c>
      <c r="AM65" s="15">
        <f t="shared" si="11"/>
        <v>0</v>
      </c>
      <c r="AO65" s="15">
        <f t="shared" si="12"/>
        <v>2498974.7014029999</v>
      </c>
      <c r="AP65" s="15">
        <f t="shared" si="19"/>
        <v>832991.56713433331</v>
      </c>
    </row>
    <row r="66" spans="1:42" x14ac:dyDescent="0.35">
      <c r="A66">
        <v>140029</v>
      </c>
      <c r="B66" s="24">
        <v>1007</v>
      </c>
      <c r="C66" s="25" t="s">
        <v>234</v>
      </c>
      <c r="D66" t="s">
        <v>180</v>
      </c>
      <c r="E66" s="26">
        <v>689</v>
      </c>
      <c r="F66" s="51">
        <v>739.7573000000001</v>
      </c>
      <c r="G66" s="51">
        <f t="shared" si="20"/>
        <v>1.0736680696661831</v>
      </c>
      <c r="H66" s="27">
        <f t="shared" si="13"/>
        <v>2179.13</v>
      </c>
      <c r="I66" s="28">
        <f t="shared" si="1"/>
        <v>1612027.3251490006</v>
      </c>
      <c r="K66" s="26">
        <v>0</v>
      </c>
      <c r="L66" s="51">
        <v>0</v>
      </c>
      <c r="M66" s="51">
        <f t="shared" si="2"/>
        <v>0</v>
      </c>
      <c r="N66" s="27">
        <f t="shared" si="14"/>
        <v>199.23</v>
      </c>
      <c r="O66" s="28">
        <f t="shared" si="3"/>
        <v>0</v>
      </c>
      <c r="Q66" s="26">
        <v>0</v>
      </c>
      <c r="R66" s="51">
        <v>0</v>
      </c>
      <c r="S66" s="51">
        <f t="shared" si="4"/>
        <v>0</v>
      </c>
      <c r="T66" s="27">
        <f t="shared" si="15"/>
        <v>99.62</v>
      </c>
      <c r="U66" s="28">
        <f t="shared" si="5"/>
        <v>0</v>
      </c>
      <c r="W66" s="26">
        <v>28033</v>
      </c>
      <c r="X66" s="51">
        <v>9702.1893</v>
      </c>
      <c r="Y66" s="51">
        <f t="shared" si="6"/>
        <v>0.34609885848821031</v>
      </c>
      <c r="Z66" s="27">
        <f t="shared" si="16"/>
        <v>447.71</v>
      </c>
      <c r="AA66" s="15">
        <f t="shared" si="7"/>
        <v>4343767.171503</v>
      </c>
      <c r="AC66" s="26">
        <v>0</v>
      </c>
      <c r="AD66" s="51">
        <v>0</v>
      </c>
      <c r="AE66" s="51">
        <f t="shared" si="8"/>
        <v>0</v>
      </c>
      <c r="AF66" s="27">
        <f t="shared" si="17"/>
        <v>286.54000000000002</v>
      </c>
      <c r="AG66" s="15">
        <f t="shared" si="9"/>
        <v>0</v>
      </c>
      <c r="AI66" s="26">
        <v>0</v>
      </c>
      <c r="AJ66" s="51">
        <v>0</v>
      </c>
      <c r="AK66" s="51">
        <f t="shared" si="10"/>
        <v>0</v>
      </c>
      <c r="AL66" s="27">
        <f t="shared" si="18"/>
        <v>346.23</v>
      </c>
      <c r="AM66" s="15">
        <f t="shared" si="11"/>
        <v>0</v>
      </c>
      <c r="AO66" s="15">
        <f t="shared" si="12"/>
        <v>5955794.4966520006</v>
      </c>
      <c r="AP66" s="15">
        <f t="shared" si="19"/>
        <v>1985264.8322173336</v>
      </c>
    </row>
    <row r="67" spans="1:42" x14ac:dyDescent="0.35">
      <c r="A67">
        <v>143302</v>
      </c>
      <c r="B67" s="24">
        <v>3999</v>
      </c>
      <c r="C67" s="25" t="s">
        <v>235</v>
      </c>
      <c r="D67" t="s">
        <v>180</v>
      </c>
      <c r="E67" s="26">
        <v>26</v>
      </c>
      <c r="F67" s="51">
        <v>126.31259999999999</v>
      </c>
      <c r="G67" s="51">
        <f t="shared" si="20"/>
        <v>4.8581769230769227</v>
      </c>
      <c r="H67" s="27">
        <f t="shared" si="13"/>
        <v>2179.13</v>
      </c>
      <c r="I67" s="28">
        <f t="shared" si="1"/>
        <v>275251.576038</v>
      </c>
      <c r="K67" s="26">
        <v>0</v>
      </c>
      <c r="L67" s="51">
        <v>0</v>
      </c>
      <c r="M67" s="51">
        <f t="shared" si="2"/>
        <v>0</v>
      </c>
      <c r="N67" s="27">
        <f t="shared" si="14"/>
        <v>199.23</v>
      </c>
      <c r="O67" s="28">
        <f t="shared" si="3"/>
        <v>0</v>
      </c>
      <c r="Q67" s="26">
        <v>0</v>
      </c>
      <c r="R67" s="51">
        <v>0</v>
      </c>
      <c r="S67" s="51">
        <f t="shared" si="4"/>
        <v>0</v>
      </c>
      <c r="T67" s="27">
        <f t="shared" si="15"/>
        <v>99.62</v>
      </c>
      <c r="U67" s="28">
        <f t="shared" si="5"/>
        <v>0</v>
      </c>
      <c r="W67" s="26">
        <v>2268</v>
      </c>
      <c r="X67" s="51">
        <v>1394.1219000000001</v>
      </c>
      <c r="Y67" s="51">
        <f t="shared" si="6"/>
        <v>0.6146921957671958</v>
      </c>
      <c r="Z67" s="27">
        <f t="shared" si="16"/>
        <v>447.71</v>
      </c>
      <c r="AA67" s="15">
        <f t="shared" si="7"/>
        <v>624162.31584900001</v>
      </c>
      <c r="AC67" s="26">
        <v>0</v>
      </c>
      <c r="AD67" s="51">
        <v>0</v>
      </c>
      <c r="AE67" s="51">
        <f t="shared" si="8"/>
        <v>0</v>
      </c>
      <c r="AF67" s="27">
        <f t="shared" si="17"/>
        <v>286.54000000000002</v>
      </c>
      <c r="AG67" s="15">
        <f t="shared" si="9"/>
        <v>0</v>
      </c>
      <c r="AI67" s="26">
        <v>0</v>
      </c>
      <c r="AJ67" s="51">
        <v>0</v>
      </c>
      <c r="AK67" s="51">
        <f t="shared" si="10"/>
        <v>0</v>
      </c>
      <c r="AL67" s="27">
        <f t="shared" si="18"/>
        <v>346.23</v>
      </c>
      <c r="AM67" s="15">
        <f t="shared" si="11"/>
        <v>0</v>
      </c>
      <c r="AO67" s="15">
        <f t="shared" si="12"/>
        <v>899413.89188700006</v>
      </c>
      <c r="AP67" s="15">
        <f t="shared" si="19"/>
        <v>299804.63062900002</v>
      </c>
    </row>
    <row r="68" spans="1:42" x14ac:dyDescent="0.35">
      <c r="A68">
        <v>140213</v>
      </c>
      <c r="B68" s="24">
        <v>10004</v>
      </c>
      <c r="C68" s="25" t="s">
        <v>236</v>
      </c>
      <c r="D68" t="s">
        <v>180</v>
      </c>
      <c r="E68" s="26">
        <v>862</v>
      </c>
      <c r="F68" s="51">
        <v>868.63409999999999</v>
      </c>
      <c r="G68" s="51">
        <f t="shared" si="20"/>
        <v>1.0076961716937354</v>
      </c>
      <c r="H68" s="27">
        <f t="shared" si="13"/>
        <v>2179.13</v>
      </c>
      <c r="I68" s="28">
        <f t="shared" si="1"/>
        <v>1892866.6263329999</v>
      </c>
      <c r="K68" s="26">
        <v>1</v>
      </c>
      <c r="L68" s="51">
        <v>1.0982000000000001</v>
      </c>
      <c r="M68" s="51">
        <f t="shared" si="2"/>
        <v>1.0982000000000001</v>
      </c>
      <c r="N68" s="27">
        <f t="shared" si="14"/>
        <v>199.23</v>
      </c>
      <c r="O68" s="28">
        <f t="shared" si="3"/>
        <v>218.794386</v>
      </c>
      <c r="Q68" s="26">
        <v>3</v>
      </c>
      <c r="R68" s="51">
        <v>3.6093999999999999</v>
      </c>
      <c r="S68" s="51">
        <f t="shared" si="4"/>
        <v>1.2031333333333334</v>
      </c>
      <c r="T68" s="27">
        <f t="shared" si="15"/>
        <v>99.62</v>
      </c>
      <c r="U68" s="28">
        <f t="shared" si="5"/>
        <v>359.56842799999998</v>
      </c>
      <c r="W68" s="26">
        <v>17497</v>
      </c>
      <c r="X68" s="51">
        <v>4118.2078000000001</v>
      </c>
      <c r="Y68" s="51">
        <f t="shared" si="6"/>
        <v>0.2353665085443219</v>
      </c>
      <c r="Z68" s="27">
        <f t="shared" si="16"/>
        <v>447.71</v>
      </c>
      <c r="AA68" s="15">
        <f t="shared" si="7"/>
        <v>1843762.8141379999</v>
      </c>
      <c r="AC68" s="26">
        <v>0</v>
      </c>
      <c r="AD68" s="51">
        <v>0</v>
      </c>
      <c r="AE68" s="51">
        <f t="shared" si="8"/>
        <v>0</v>
      </c>
      <c r="AF68" s="27">
        <f t="shared" si="17"/>
        <v>286.54000000000002</v>
      </c>
      <c r="AG68" s="15">
        <f t="shared" si="9"/>
        <v>0</v>
      </c>
      <c r="AI68" s="26">
        <v>0</v>
      </c>
      <c r="AJ68" s="51">
        <v>0</v>
      </c>
      <c r="AK68" s="51">
        <f t="shared" si="10"/>
        <v>0</v>
      </c>
      <c r="AL68" s="27">
        <f t="shared" si="18"/>
        <v>346.23</v>
      </c>
      <c r="AM68" s="15">
        <f t="shared" si="11"/>
        <v>0</v>
      </c>
      <c r="AO68" s="15">
        <f t="shared" si="12"/>
        <v>3737207.8032849999</v>
      </c>
      <c r="AP68" s="15">
        <f t="shared" si="19"/>
        <v>1245735.9344283333</v>
      </c>
    </row>
    <row r="69" spans="1:42" x14ac:dyDescent="0.35">
      <c r="A69">
        <v>140143</v>
      </c>
      <c r="B69" s="24">
        <v>19008</v>
      </c>
      <c r="C69" s="25" t="s">
        <v>237</v>
      </c>
      <c r="D69" t="s">
        <v>180</v>
      </c>
      <c r="E69" s="26">
        <v>94</v>
      </c>
      <c r="F69" s="51">
        <v>87.241099999999989</v>
      </c>
      <c r="G69" s="51">
        <f t="shared" si="20"/>
        <v>0.92809680851063814</v>
      </c>
      <c r="H69" s="27">
        <f t="shared" si="13"/>
        <v>2179.13</v>
      </c>
      <c r="I69" s="28">
        <f t="shared" si="1"/>
        <v>190109.69824299999</v>
      </c>
      <c r="K69" s="26">
        <v>0</v>
      </c>
      <c r="L69" s="51">
        <v>0</v>
      </c>
      <c r="M69" s="51">
        <f t="shared" si="2"/>
        <v>0</v>
      </c>
      <c r="N69" s="27">
        <f t="shared" si="14"/>
        <v>199.23</v>
      </c>
      <c r="O69" s="28">
        <f t="shared" si="3"/>
        <v>0</v>
      </c>
      <c r="Q69" s="26">
        <v>0</v>
      </c>
      <c r="R69" s="51">
        <v>0</v>
      </c>
      <c r="S69" s="51">
        <f t="shared" si="4"/>
        <v>0</v>
      </c>
      <c r="T69" s="27">
        <f t="shared" si="15"/>
        <v>99.62</v>
      </c>
      <c r="U69" s="28">
        <f t="shared" si="5"/>
        <v>0</v>
      </c>
      <c r="W69" s="26">
        <v>7342</v>
      </c>
      <c r="X69" s="51">
        <v>1299.9449999999999</v>
      </c>
      <c r="Y69" s="51">
        <f t="shared" si="6"/>
        <v>0.17705597929719422</v>
      </c>
      <c r="Z69" s="27">
        <f t="shared" si="16"/>
        <v>447.71</v>
      </c>
      <c r="AA69" s="15">
        <f t="shared" si="7"/>
        <v>581998.3759499999</v>
      </c>
      <c r="AC69" s="26">
        <v>0</v>
      </c>
      <c r="AD69" s="51">
        <v>0</v>
      </c>
      <c r="AE69" s="51">
        <f t="shared" si="8"/>
        <v>0</v>
      </c>
      <c r="AF69" s="27">
        <f t="shared" si="17"/>
        <v>286.54000000000002</v>
      </c>
      <c r="AG69" s="15">
        <f t="shared" si="9"/>
        <v>0</v>
      </c>
      <c r="AI69" s="26">
        <v>0</v>
      </c>
      <c r="AJ69" s="51">
        <v>0</v>
      </c>
      <c r="AK69" s="51">
        <f t="shared" si="10"/>
        <v>0</v>
      </c>
      <c r="AL69" s="27">
        <f t="shared" si="18"/>
        <v>346.23</v>
      </c>
      <c r="AM69" s="15">
        <f t="shared" si="11"/>
        <v>0</v>
      </c>
      <c r="AO69" s="15">
        <f t="shared" si="12"/>
        <v>772108.07419299986</v>
      </c>
      <c r="AP69" s="15">
        <f t="shared" si="19"/>
        <v>257369.3580643333</v>
      </c>
    </row>
    <row r="70" spans="1:42" x14ac:dyDescent="0.35">
      <c r="A70">
        <v>140013</v>
      </c>
      <c r="B70" s="24">
        <v>16005</v>
      </c>
      <c r="C70" s="25" t="s">
        <v>238</v>
      </c>
      <c r="D70" t="s">
        <v>180</v>
      </c>
      <c r="E70" s="26">
        <v>34</v>
      </c>
      <c r="F70" s="51">
        <v>51.895000000000003</v>
      </c>
      <c r="G70" s="51">
        <f t="shared" si="20"/>
        <v>1.5263235294117647</v>
      </c>
      <c r="H70" s="27">
        <f t="shared" si="13"/>
        <v>2179.13</v>
      </c>
      <c r="I70" s="28">
        <f t="shared" si="1"/>
        <v>113085.95135000002</v>
      </c>
      <c r="K70" s="26">
        <v>2</v>
      </c>
      <c r="L70" s="51">
        <v>1.3006</v>
      </c>
      <c r="M70" s="51">
        <f t="shared" si="2"/>
        <v>0.65029999999999999</v>
      </c>
      <c r="N70" s="27">
        <f t="shared" si="14"/>
        <v>199.23</v>
      </c>
      <c r="O70" s="28">
        <f t="shared" si="3"/>
        <v>259.118538</v>
      </c>
      <c r="Q70" s="26">
        <v>0</v>
      </c>
      <c r="R70" s="51">
        <v>0</v>
      </c>
      <c r="S70" s="51">
        <f t="shared" si="4"/>
        <v>0</v>
      </c>
      <c r="T70" s="27">
        <f t="shared" si="15"/>
        <v>99.62</v>
      </c>
      <c r="U70" s="28">
        <f t="shared" si="5"/>
        <v>0</v>
      </c>
      <c r="W70" s="26">
        <v>5699</v>
      </c>
      <c r="X70" s="51">
        <v>1877.6490000000001</v>
      </c>
      <c r="Y70" s="51">
        <f t="shared" si="6"/>
        <v>0.3294699070012283</v>
      </c>
      <c r="Z70" s="27">
        <f t="shared" si="16"/>
        <v>447.71</v>
      </c>
      <c r="AA70" s="15">
        <f t="shared" si="7"/>
        <v>840642.23378999997</v>
      </c>
      <c r="AC70" s="26">
        <v>0</v>
      </c>
      <c r="AD70" s="51">
        <v>0</v>
      </c>
      <c r="AE70" s="51">
        <f t="shared" si="8"/>
        <v>0</v>
      </c>
      <c r="AF70" s="27">
        <f t="shared" si="17"/>
        <v>286.54000000000002</v>
      </c>
      <c r="AG70" s="15">
        <f t="shared" si="9"/>
        <v>0</v>
      </c>
      <c r="AI70" s="26">
        <v>0</v>
      </c>
      <c r="AJ70" s="51">
        <v>0</v>
      </c>
      <c r="AK70" s="51">
        <f t="shared" si="10"/>
        <v>0</v>
      </c>
      <c r="AL70" s="27">
        <f t="shared" si="18"/>
        <v>346.23</v>
      </c>
      <c r="AM70" s="15">
        <f t="shared" si="11"/>
        <v>0</v>
      </c>
      <c r="AO70" s="15">
        <f t="shared" si="12"/>
        <v>953987.303678</v>
      </c>
      <c r="AP70" s="15">
        <f t="shared" si="19"/>
        <v>317995.76789266668</v>
      </c>
    </row>
    <row r="71" spans="1:42" x14ac:dyDescent="0.35">
      <c r="A71">
        <v>140280</v>
      </c>
      <c r="B71" s="24">
        <v>18015</v>
      </c>
      <c r="C71" s="25" t="s">
        <v>239</v>
      </c>
      <c r="D71" t="s">
        <v>180</v>
      </c>
      <c r="E71" s="26">
        <v>507</v>
      </c>
      <c r="F71" s="51">
        <v>570.40530000000001</v>
      </c>
      <c r="G71" s="51">
        <f t="shared" si="20"/>
        <v>1.1250597633136095</v>
      </c>
      <c r="H71" s="27">
        <f t="shared" si="13"/>
        <v>2179.13</v>
      </c>
      <c r="I71" s="28">
        <f t="shared" si="1"/>
        <v>1242987.3013890001</v>
      </c>
      <c r="K71" s="26">
        <v>160</v>
      </c>
      <c r="L71" s="51">
        <v>102.47410000000004</v>
      </c>
      <c r="M71" s="51">
        <f t="shared" si="2"/>
        <v>0.64046312500000024</v>
      </c>
      <c r="N71" s="27">
        <f t="shared" si="14"/>
        <v>199.23</v>
      </c>
      <c r="O71" s="28">
        <f t="shared" si="3"/>
        <v>20415.914943000007</v>
      </c>
      <c r="Q71" s="26">
        <v>8</v>
      </c>
      <c r="R71" s="51">
        <v>10.102600000000001</v>
      </c>
      <c r="S71" s="51">
        <f t="shared" si="4"/>
        <v>1.2628250000000001</v>
      </c>
      <c r="T71" s="27">
        <f t="shared" si="15"/>
        <v>99.62</v>
      </c>
      <c r="U71" s="28">
        <f t="shared" si="5"/>
        <v>1006.4210120000001</v>
      </c>
      <c r="W71" s="26">
        <v>37372</v>
      </c>
      <c r="X71" s="51">
        <v>7307.3442999999988</v>
      </c>
      <c r="Y71" s="51">
        <f t="shared" si="6"/>
        <v>0.19552992347211814</v>
      </c>
      <c r="Z71" s="27">
        <f t="shared" si="16"/>
        <v>447.71</v>
      </c>
      <c r="AA71" s="15">
        <f t="shared" si="7"/>
        <v>3271571.1165529997</v>
      </c>
      <c r="AC71" s="26">
        <v>1153</v>
      </c>
      <c r="AD71" s="51">
        <v>444.70089999999993</v>
      </c>
      <c r="AE71" s="51">
        <f t="shared" si="8"/>
        <v>0.38569028620988721</v>
      </c>
      <c r="AF71" s="27">
        <f t="shared" si="17"/>
        <v>286.54000000000002</v>
      </c>
      <c r="AG71" s="15">
        <f t="shared" si="9"/>
        <v>127424.595886</v>
      </c>
      <c r="AI71" s="26">
        <v>0</v>
      </c>
      <c r="AJ71" s="51">
        <v>0</v>
      </c>
      <c r="AK71" s="51">
        <f t="shared" si="10"/>
        <v>0</v>
      </c>
      <c r="AL71" s="27">
        <f t="shared" si="18"/>
        <v>346.23</v>
      </c>
      <c r="AM71" s="15">
        <f t="shared" si="11"/>
        <v>0</v>
      </c>
      <c r="AO71" s="15">
        <f t="shared" si="12"/>
        <v>4663405.3497829996</v>
      </c>
      <c r="AP71" s="15">
        <f t="shared" si="19"/>
        <v>1554468.4499276665</v>
      </c>
    </row>
    <row r="72" spans="1:42" x14ac:dyDescent="0.35">
      <c r="B72" s="24">
        <v>19004</v>
      </c>
      <c r="C72" s="25" t="s">
        <v>240</v>
      </c>
      <c r="D72" t="s">
        <v>180</v>
      </c>
      <c r="E72" s="26">
        <v>10</v>
      </c>
      <c r="F72" s="51">
        <v>11.829600000000001</v>
      </c>
      <c r="G72" s="51">
        <f>F72/E72</f>
        <v>1.18296</v>
      </c>
      <c r="H72" s="27">
        <f t="shared" si="13"/>
        <v>2179.13</v>
      </c>
      <c r="I72" s="28">
        <f>E72*G72*H72</f>
        <v>25778.236248000001</v>
      </c>
      <c r="K72" s="26">
        <v>0</v>
      </c>
      <c r="L72" s="51">
        <v>0</v>
      </c>
      <c r="M72" s="51">
        <f>IFERROR(L72/K72,0)</f>
        <v>0</v>
      </c>
      <c r="N72" s="27">
        <f t="shared" si="14"/>
        <v>199.23</v>
      </c>
      <c r="O72" s="28">
        <f>K72*M72*N72</f>
        <v>0</v>
      </c>
      <c r="Q72" s="26">
        <v>0</v>
      </c>
      <c r="R72" s="51">
        <v>0</v>
      </c>
      <c r="S72" s="51">
        <f>IFERROR(R72/Q72,0)</f>
        <v>0</v>
      </c>
      <c r="T72" s="27">
        <f t="shared" si="15"/>
        <v>99.62</v>
      </c>
      <c r="U72" s="28">
        <f>Q72*S72*T72</f>
        <v>0</v>
      </c>
      <c r="W72" s="26">
        <v>3036</v>
      </c>
      <c r="X72" s="51">
        <v>428.43299999999999</v>
      </c>
      <c r="Y72" s="51">
        <f>IFERROR(X72/W72,0)</f>
        <v>0.14111758893280632</v>
      </c>
      <c r="Z72" s="27">
        <f t="shared" si="16"/>
        <v>447.71</v>
      </c>
      <c r="AA72" s="15">
        <f>W72*Y72*Z72</f>
        <v>191813.73843</v>
      </c>
      <c r="AC72" s="26">
        <v>0</v>
      </c>
      <c r="AD72" s="51">
        <v>0</v>
      </c>
      <c r="AE72" s="51">
        <f>IFERROR(AD72/AC72,0)</f>
        <v>0</v>
      </c>
      <c r="AF72" s="27">
        <f t="shared" si="17"/>
        <v>286.54000000000002</v>
      </c>
      <c r="AG72" s="15">
        <f>AC72*AE72*AF72</f>
        <v>0</v>
      </c>
      <c r="AI72" s="26">
        <v>0</v>
      </c>
      <c r="AJ72" s="51">
        <v>0</v>
      </c>
      <c r="AK72" s="51">
        <f>IFERROR(AJ72/AI72,0)</f>
        <v>0</v>
      </c>
      <c r="AL72" s="27">
        <f t="shared" si="18"/>
        <v>346.23</v>
      </c>
      <c r="AM72" s="15">
        <f>AI72*AK72*AL72</f>
        <v>0</v>
      </c>
      <c r="AO72" s="15">
        <f>AM72+AG72+AA72+U72+O72+I72</f>
        <v>217591.974678</v>
      </c>
      <c r="AP72" s="15">
        <f t="shared" si="19"/>
        <v>72530.658226</v>
      </c>
    </row>
    <row r="73" spans="1:42" x14ac:dyDescent="0.35">
      <c r="B73" s="24">
        <v>23001</v>
      </c>
      <c r="C73" s="25" t="s">
        <v>241</v>
      </c>
      <c r="D73" t="s">
        <v>180</v>
      </c>
      <c r="E73" s="26">
        <v>9</v>
      </c>
      <c r="F73" s="51">
        <v>11.0436</v>
      </c>
      <c r="G73" s="51">
        <f>F73/E73</f>
        <v>1.2270666666666665</v>
      </c>
      <c r="H73" s="27">
        <f t="shared" si="13"/>
        <v>2179.13</v>
      </c>
      <c r="I73" s="28">
        <f>E73*G73*H73</f>
        <v>24065.440067999996</v>
      </c>
      <c r="K73" s="26">
        <v>0</v>
      </c>
      <c r="L73" s="51">
        <v>0</v>
      </c>
      <c r="M73" s="51">
        <f>IFERROR(L73/K73,0)</f>
        <v>0</v>
      </c>
      <c r="N73" s="27">
        <f t="shared" si="14"/>
        <v>199.23</v>
      </c>
      <c r="O73" s="28">
        <f>K73*M73*N73</f>
        <v>0</v>
      </c>
      <c r="Q73" s="26">
        <v>0</v>
      </c>
      <c r="R73" s="51">
        <v>0</v>
      </c>
      <c r="S73" s="51">
        <f>IFERROR(R73/Q73,0)</f>
        <v>0</v>
      </c>
      <c r="T73" s="27">
        <f t="shared" si="15"/>
        <v>99.62</v>
      </c>
      <c r="U73" s="28">
        <f>Q73*S73*T73</f>
        <v>0</v>
      </c>
      <c r="W73" s="26">
        <v>4383</v>
      </c>
      <c r="X73" s="51">
        <v>794.64739999999983</v>
      </c>
      <c r="Y73" s="51">
        <f>IFERROR(X73/W73,0)</f>
        <v>0.18130216746520644</v>
      </c>
      <c r="Z73" s="27">
        <f t="shared" si="16"/>
        <v>447.71</v>
      </c>
      <c r="AA73" s="15">
        <f>W73*Y73*Z73</f>
        <v>355771.58745399991</v>
      </c>
      <c r="AC73" s="26">
        <v>0</v>
      </c>
      <c r="AD73" s="51">
        <v>0</v>
      </c>
      <c r="AE73" s="51">
        <f>IFERROR(AD73/AC73,0)</f>
        <v>0</v>
      </c>
      <c r="AF73" s="27">
        <f t="shared" si="17"/>
        <v>286.54000000000002</v>
      </c>
      <c r="AG73" s="15">
        <f>AC73*AE73*AF73</f>
        <v>0</v>
      </c>
      <c r="AI73" s="26">
        <v>0</v>
      </c>
      <c r="AJ73" s="51">
        <v>0</v>
      </c>
      <c r="AK73" s="51">
        <f>IFERROR(AJ73/AI73,0)</f>
        <v>0</v>
      </c>
      <c r="AL73" s="27">
        <f t="shared" si="18"/>
        <v>346.23</v>
      </c>
      <c r="AM73" s="15">
        <f>AI73*AK73*AL73</f>
        <v>0</v>
      </c>
      <c r="AO73" s="15">
        <f>AM73+AG73+AA73+U73+O73+I73</f>
        <v>379837.0275219999</v>
      </c>
      <c r="AP73" s="15">
        <f>AO73/3</f>
        <v>126612.34250733331</v>
      </c>
    </row>
    <row r="74" spans="1:42" x14ac:dyDescent="0.35">
      <c r="B74" s="24">
        <v>16004</v>
      </c>
      <c r="C74" s="25" t="s">
        <v>242</v>
      </c>
      <c r="D74" t="s">
        <v>180</v>
      </c>
      <c r="E74" s="26">
        <v>28</v>
      </c>
      <c r="F74" s="51">
        <v>54.841999999999999</v>
      </c>
      <c r="G74" s="51">
        <f>F74/E74</f>
        <v>1.9586428571428571</v>
      </c>
      <c r="H74" s="27">
        <f t="shared" ref="H74:H79" si="21">$H$9</f>
        <v>2179.13</v>
      </c>
      <c r="I74" s="28">
        <f>E74*G74*H74</f>
        <v>119507.84746</v>
      </c>
      <c r="K74" s="26">
        <v>0</v>
      </c>
      <c r="L74" s="51">
        <v>0</v>
      </c>
      <c r="M74" s="51">
        <f>IFERROR(L74/K74,0)</f>
        <v>0</v>
      </c>
      <c r="N74" s="27">
        <f t="shared" ref="N74:N79" si="22">$N$9</f>
        <v>199.23</v>
      </c>
      <c r="O74" s="28">
        <f>K74*M74*N74</f>
        <v>0</v>
      </c>
      <c r="Q74" s="26">
        <v>0</v>
      </c>
      <c r="R74" s="51">
        <v>0</v>
      </c>
      <c r="S74" s="51">
        <f>IFERROR(R74/Q74,0)</f>
        <v>0</v>
      </c>
      <c r="T74" s="27">
        <f t="shared" ref="T74:T79" si="23">$T$9</f>
        <v>99.62</v>
      </c>
      <c r="U74" s="28">
        <f>Q74*S74*T74</f>
        <v>0</v>
      </c>
      <c r="W74" s="26">
        <v>10610</v>
      </c>
      <c r="X74" s="51">
        <v>2930.3328999999999</v>
      </c>
      <c r="Y74" s="51">
        <f>IFERROR(X74/W74,0)</f>
        <v>0.27618594721960416</v>
      </c>
      <c r="Z74" s="27">
        <f t="shared" ref="Z74:Z79" si="24">$Z$9</f>
        <v>447.71</v>
      </c>
      <c r="AA74" s="15">
        <f>W74*Y74*Z74</f>
        <v>1311939.3426589998</v>
      </c>
      <c r="AC74" s="26">
        <v>0</v>
      </c>
      <c r="AD74" s="51">
        <v>0</v>
      </c>
      <c r="AE74" s="51">
        <f>IFERROR(AD74/AC74,0)</f>
        <v>0</v>
      </c>
      <c r="AF74" s="27">
        <f t="shared" ref="AF74:AF79" si="25">$AF$9</f>
        <v>286.54000000000002</v>
      </c>
      <c r="AG74" s="15">
        <f>AC74*AE74*AF74</f>
        <v>0</v>
      </c>
      <c r="AI74" s="26">
        <v>0</v>
      </c>
      <c r="AJ74" s="51">
        <v>0</v>
      </c>
      <c r="AK74" s="51">
        <f>IFERROR(AJ74/AI74,0)</f>
        <v>0</v>
      </c>
      <c r="AL74" s="27">
        <f t="shared" ref="AL74:AL79" si="26">$AL$9</f>
        <v>346.23</v>
      </c>
      <c r="AM74" s="15">
        <f>AI74*AK74*AL74</f>
        <v>0</v>
      </c>
      <c r="AO74" s="15">
        <f>AM74+AG74+AA74+U74+O74+I74</f>
        <v>1431447.1901189999</v>
      </c>
      <c r="AP74" s="15">
        <f>AO74/3</f>
        <v>477149.06337299995</v>
      </c>
    </row>
  </sheetData>
  <mergeCells count="6">
    <mergeCell ref="E7:I7"/>
    <mergeCell ref="K7:O7"/>
    <mergeCell ref="Q7:U7"/>
    <mergeCell ref="W7:AA7"/>
    <mergeCell ref="AC7:AG7"/>
    <mergeCell ref="AI7:AM7"/>
  </mergeCells>
  <pageMargins left="0.7" right="0.7" top="0.75" bottom="0.75" header="0.3" footer="0.3"/>
  <pageSetup pageOrder="overThenDown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74940C-1E91-4165-939A-70199C4EF573}"/>
</file>

<file path=customXml/itemProps2.xml><?xml version="1.0" encoding="utf-8"?>
<ds:datastoreItem xmlns:ds="http://schemas.openxmlformats.org/officeDocument/2006/customXml" ds:itemID="{82517FF1-2E3A-442B-88F0-BEE12717F99A}"/>
</file>

<file path=customXml/itemProps3.xml><?xml version="1.0" encoding="utf-8"?>
<ds:datastoreItem xmlns:ds="http://schemas.openxmlformats.org/officeDocument/2006/customXml" ds:itemID="{47BBA53C-B70F-4709-9015-7242507150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Safety Net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 - Volume'!Print_Titles</vt:lpstr>
      <vt:lpstr>'Fixed Rate-Acuity High Medicaid'!Print_Titles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Through June 22 Directed Payment Calculations</dc:title>
  <dc:creator>Jenkins, Dan</dc:creator>
  <cp:lastModifiedBy>Jenkins, Dan</cp:lastModifiedBy>
  <dcterms:created xsi:type="dcterms:W3CDTF">2022-03-24T23:54:36Z</dcterms:created>
  <dcterms:modified xsi:type="dcterms:W3CDTF">2022-03-25T00:10:39Z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