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4_{FEE4C3B2-494B-4B95-AA4E-EC5CE6B76FE7}" xr6:coauthVersionLast="47" xr6:coauthVersionMax="47" xr10:uidLastSave="{00000000-0000-0000-0000-000000000000}"/>
  <bookViews>
    <workbookView xWindow="-110" yWindow="-110" windowWidth="19420" windowHeight="10420" xr2:uid="{0A021A58-3E66-4039-86C6-93AFAB8CE1D5}"/>
  </bookViews>
  <sheets>
    <sheet name="Safety Net Pool" sheetId="1" r:id="rId1"/>
    <sheet name="Public Hospital Pool" sheetId="2" r:id="rId2"/>
    <sheet name="Critical Access Pool" sheetId="3" r:id="rId3"/>
    <sheet name="Fixed Rate - Volume" sheetId="4" r:id="rId4"/>
    <sheet name="Fixed Rate-Acuity High Medicaid" sheetId="5" r:id="rId5"/>
    <sheet name="Fixed Rate-Acuity Other Acute" sheetId="6" r:id="rId6"/>
  </sheets>
  <definedNames>
    <definedName name="_xlnm.Print_Titles" localSheetId="2">'Critical Access Pool'!$1:$14</definedName>
    <definedName name="_xlnm.Print_Titles" localSheetId="4">'Fixed Rate-Acuity High Medicaid'!$B:$D,'Fixed Rate-Acuity High Medicaid'!$1:$8</definedName>
    <definedName name="_xlnm.Print_Titles" localSheetId="5">'Fixed Rate-Acuity Other Acute'!$B:$D,'Fixed Rate-Acuity Other Acute'!$1:$8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5" l="1"/>
  <c r="M10" i="5"/>
  <c r="M11" i="5"/>
  <c r="M12" i="5"/>
  <c r="M13" i="5"/>
  <c r="M14" i="5"/>
  <c r="M15" i="5"/>
  <c r="M16" i="5"/>
  <c r="M17" i="5"/>
  <c r="M18" i="5"/>
  <c r="M19" i="5"/>
  <c r="M20" i="5"/>
  <c r="M21" i="5"/>
  <c r="O21" i="5" s="1"/>
  <c r="M22" i="5"/>
  <c r="M23" i="5"/>
  <c r="M24" i="5"/>
  <c r="O24" i="5" s="1"/>
  <c r="M25" i="5"/>
  <c r="M26" i="5"/>
  <c r="M27" i="5"/>
  <c r="M28" i="5"/>
  <c r="M29" i="5"/>
  <c r="O29" i="5" s="1"/>
  <c r="M30" i="5"/>
  <c r="M31" i="5"/>
  <c r="M32" i="5"/>
  <c r="O32" i="5" s="1"/>
  <c r="M33" i="5"/>
  <c r="M34" i="5"/>
  <c r="M35" i="5"/>
  <c r="M36" i="5"/>
  <c r="M37" i="5"/>
  <c r="M38" i="5"/>
  <c r="M39" i="5"/>
  <c r="M40" i="5"/>
  <c r="O40" i="5" s="1"/>
  <c r="M41" i="5"/>
  <c r="M42" i="5"/>
  <c r="M43" i="5"/>
  <c r="M44" i="5"/>
  <c r="M45" i="5"/>
  <c r="O45" i="5" s="1"/>
  <c r="M46" i="5"/>
  <c r="O46" i="5" s="1"/>
  <c r="M47" i="5"/>
  <c r="M48" i="5"/>
  <c r="M49" i="5"/>
  <c r="M50" i="5"/>
  <c r="M51" i="5"/>
  <c r="M52" i="5"/>
  <c r="M53" i="6"/>
  <c r="G53" i="6"/>
  <c r="M52" i="6"/>
  <c r="G52" i="6"/>
  <c r="I52" i="6" s="1"/>
  <c r="M51" i="6"/>
  <c r="O51" i="6" s="1"/>
  <c r="G51" i="6"/>
  <c r="I51" i="6" s="1"/>
  <c r="M50" i="6"/>
  <c r="O50" i="6"/>
  <c r="Q50" i="6" s="1"/>
  <c r="R50" i="6" s="1"/>
  <c r="G50" i="6"/>
  <c r="I50" i="6" s="1"/>
  <c r="M49" i="6"/>
  <c r="O49" i="6" s="1"/>
  <c r="G49" i="6"/>
  <c r="I49" i="6" s="1"/>
  <c r="M48" i="6"/>
  <c r="M47" i="6"/>
  <c r="O47" i="6" s="1"/>
  <c r="Q47" i="6" s="1"/>
  <c r="R47" i="6" s="1"/>
  <c r="G47" i="6"/>
  <c r="I47" i="6" s="1"/>
  <c r="M46" i="6"/>
  <c r="O46" i="6"/>
  <c r="M45" i="6"/>
  <c r="G45" i="6"/>
  <c r="I45" i="6" s="1"/>
  <c r="G44" i="6"/>
  <c r="I44" i="6" s="1"/>
  <c r="M43" i="6"/>
  <c r="O43" i="6" s="1"/>
  <c r="G43" i="6"/>
  <c r="M42" i="6"/>
  <c r="O42" i="6" s="1"/>
  <c r="G42" i="6"/>
  <c r="G41" i="6"/>
  <c r="I41" i="6" s="1"/>
  <c r="M40" i="6"/>
  <c r="O40" i="6" s="1"/>
  <c r="M39" i="6"/>
  <c r="O39" i="6" s="1"/>
  <c r="G39" i="6"/>
  <c r="I38" i="6"/>
  <c r="G38" i="6"/>
  <c r="M37" i="6"/>
  <c r="I37" i="6"/>
  <c r="G37" i="6"/>
  <c r="M36" i="6"/>
  <c r="O36" i="6" s="1"/>
  <c r="G36" i="6"/>
  <c r="M35" i="6"/>
  <c r="O35" i="6"/>
  <c r="Q35" i="6" s="1"/>
  <c r="R35" i="6" s="1"/>
  <c r="I35" i="6"/>
  <c r="G35" i="6"/>
  <c r="M34" i="6"/>
  <c r="O34" i="6"/>
  <c r="I34" i="6"/>
  <c r="G34" i="6"/>
  <c r="M33" i="6"/>
  <c r="O33" i="6" s="1"/>
  <c r="G33" i="6"/>
  <c r="G32" i="6"/>
  <c r="I32" i="6" s="1"/>
  <c r="M31" i="6"/>
  <c r="O31" i="6" s="1"/>
  <c r="G31" i="6"/>
  <c r="M30" i="6"/>
  <c r="O30" i="6" s="1"/>
  <c r="G30" i="6"/>
  <c r="I30" i="6" s="1"/>
  <c r="M29" i="6"/>
  <c r="O29" i="6" s="1"/>
  <c r="G29" i="6"/>
  <c r="I29" i="6" s="1"/>
  <c r="M28" i="6"/>
  <c r="O28" i="6" s="1"/>
  <c r="M27" i="6"/>
  <c r="O27" i="6" s="1"/>
  <c r="G27" i="6"/>
  <c r="I27" i="6" s="1"/>
  <c r="M26" i="6"/>
  <c r="I26" i="6"/>
  <c r="G26" i="6"/>
  <c r="M25" i="6"/>
  <c r="O25" i="6" s="1"/>
  <c r="G25" i="6"/>
  <c r="M24" i="6"/>
  <c r="G24" i="6"/>
  <c r="I24" i="6" s="1"/>
  <c r="O23" i="6"/>
  <c r="M23" i="6"/>
  <c r="G23" i="6"/>
  <c r="M22" i="6"/>
  <c r="O22" i="6" s="1"/>
  <c r="G22" i="6"/>
  <c r="M21" i="6"/>
  <c r="O21" i="6" s="1"/>
  <c r="I21" i="6"/>
  <c r="G21" i="6"/>
  <c r="M20" i="6"/>
  <c r="O20" i="6" s="1"/>
  <c r="G20" i="6"/>
  <c r="M19" i="6"/>
  <c r="G19" i="6"/>
  <c r="I19" i="6" s="1"/>
  <c r="G18" i="6"/>
  <c r="I18" i="6" s="1"/>
  <c r="M17" i="6"/>
  <c r="O17" i="6" s="1"/>
  <c r="G17" i="6"/>
  <c r="M16" i="6"/>
  <c r="O16" i="6"/>
  <c r="G16" i="6"/>
  <c r="I16" i="6" s="1"/>
  <c r="M15" i="6"/>
  <c r="O15" i="6" s="1"/>
  <c r="G15" i="6"/>
  <c r="I15" i="6" s="1"/>
  <c r="M14" i="6"/>
  <c r="O14" i="6" s="1"/>
  <c r="I13" i="6"/>
  <c r="G13" i="6"/>
  <c r="M12" i="6"/>
  <c r="O12" i="6" s="1"/>
  <c r="Q12" i="6" s="1"/>
  <c r="R12" i="6" s="1"/>
  <c r="G12" i="6"/>
  <c r="I12" i="6" s="1"/>
  <c r="M11" i="6"/>
  <c r="O11" i="6" s="1"/>
  <c r="G10" i="6"/>
  <c r="I10" i="6" s="1"/>
  <c r="M9" i="6"/>
  <c r="P6" i="6"/>
  <c r="G52" i="5"/>
  <c r="I52" i="5" s="1"/>
  <c r="O51" i="5"/>
  <c r="G51" i="5"/>
  <c r="I51" i="5" s="1"/>
  <c r="O50" i="5"/>
  <c r="G50" i="5"/>
  <c r="G49" i="5"/>
  <c r="I49" i="5" s="1"/>
  <c r="O48" i="5"/>
  <c r="O47" i="5"/>
  <c r="G47" i="5"/>
  <c r="I47" i="5" s="1"/>
  <c r="G46" i="5"/>
  <c r="I46" i="5" s="1"/>
  <c r="G44" i="5"/>
  <c r="I44" i="5" s="1"/>
  <c r="O43" i="5"/>
  <c r="G43" i="5"/>
  <c r="I43" i="5" s="1"/>
  <c r="O42" i="5"/>
  <c r="G42" i="5"/>
  <c r="G41" i="5"/>
  <c r="I41" i="5" s="1"/>
  <c r="O39" i="5"/>
  <c r="G39" i="5"/>
  <c r="I39" i="5" s="1"/>
  <c r="G38" i="5"/>
  <c r="I38" i="5" s="1"/>
  <c r="O37" i="5"/>
  <c r="G36" i="5"/>
  <c r="I36" i="5" s="1"/>
  <c r="O35" i="5"/>
  <c r="G35" i="5"/>
  <c r="I35" i="5" s="1"/>
  <c r="O34" i="5"/>
  <c r="G34" i="5"/>
  <c r="G33" i="5"/>
  <c r="I33" i="5" s="1"/>
  <c r="G31" i="5"/>
  <c r="I31" i="5" s="1"/>
  <c r="G30" i="5"/>
  <c r="I30" i="5" s="1"/>
  <c r="G29" i="5"/>
  <c r="O28" i="5"/>
  <c r="G28" i="5"/>
  <c r="I28" i="5" s="1"/>
  <c r="P28" i="5" s="1"/>
  <c r="Q28" i="5" s="1"/>
  <c r="G27" i="5"/>
  <c r="I27" i="5" s="1"/>
  <c r="O26" i="5"/>
  <c r="G26" i="5"/>
  <c r="G25" i="5"/>
  <c r="I25" i="5" s="1"/>
  <c r="G24" i="5"/>
  <c r="I24" i="5" s="1"/>
  <c r="O23" i="5"/>
  <c r="G22" i="5"/>
  <c r="I22" i="5" s="1"/>
  <c r="G21" i="5"/>
  <c r="I21" i="5"/>
  <c r="O20" i="5"/>
  <c r="G20" i="5"/>
  <c r="G19" i="5"/>
  <c r="I19" i="5" s="1"/>
  <c r="O18" i="5"/>
  <c r="G18" i="5"/>
  <c r="I18" i="5"/>
  <c r="O17" i="5"/>
  <c r="G16" i="5"/>
  <c r="I16" i="5" s="1"/>
  <c r="O15" i="5"/>
  <c r="G15" i="5"/>
  <c r="G14" i="5"/>
  <c r="I14" i="5" s="1"/>
  <c r="G13" i="5"/>
  <c r="I13" i="5" s="1"/>
  <c r="O12" i="5"/>
  <c r="G11" i="5"/>
  <c r="I11" i="5" s="1"/>
  <c r="O10" i="5"/>
  <c r="G10" i="5"/>
  <c r="G9" i="5"/>
  <c r="L6" i="5"/>
  <c r="J38" i="4"/>
  <c r="I38" i="4"/>
  <c r="G38" i="4"/>
  <c r="K38" i="4" s="1"/>
  <c r="L38" i="4" s="1"/>
  <c r="F38" i="4"/>
  <c r="J37" i="4"/>
  <c r="I37" i="4"/>
  <c r="G37" i="4"/>
  <c r="K37" i="4" s="1"/>
  <c r="L37" i="4" s="1"/>
  <c r="F37" i="4"/>
  <c r="J36" i="4"/>
  <c r="I36" i="4"/>
  <c r="G36" i="4"/>
  <c r="K36" i="4" s="1"/>
  <c r="L36" i="4" s="1"/>
  <c r="F36" i="4"/>
  <c r="J35" i="4"/>
  <c r="I35" i="4"/>
  <c r="G35" i="4"/>
  <c r="K35" i="4" s="1"/>
  <c r="L35" i="4" s="1"/>
  <c r="F35" i="4"/>
  <c r="I34" i="4"/>
  <c r="J34" i="4"/>
  <c r="F34" i="4"/>
  <c r="G34" i="4"/>
  <c r="K34" i="4" s="1"/>
  <c r="L34" i="4" s="1"/>
  <c r="I33" i="4"/>
  <c r="J33" i="4"/>
  <c r="F33" i="4"/>
  <c r="G33" i="4"/>
  <c r="K33" i="4" s="1"/>
  <c r="L33" i="4" s="1"/>
  <c r="I32" i="4"/>
  <c r="F32" i="4"/>
  <c r="G32" i="4"/>
  <c r="J31" i="4"/>
  <c r="G31" i="4"/>
  <c r="I28" i="4"/>
  <c r="J28" i="4"/>
  <c r="F28" i="4"/>
  <c r="G28" i="4" s="1"/>
  <c r="K28" i="4" s="1"/>
  <c r="L28" i="4" s="1"/>
  <c r="I27" i="4"/>
  <c r="J27" i="4"/>
  <c r="G27" i="4"/>
  <c r="F27" i="4"/>
  <c r="I26" i="4"/>
  <c r="J26" i="4"/>
  <c r="G26" i="4"/>
  <c r="K26" i="4" s="1"/>
  <c r="L26" i="4" s="1"/>
  <c r="F26" i="4"/>
  <c r="I25" i="4"/>
  <c r="F25" i="4"/>
  <c r="G25" i="4" s="1"/>
  <c r="I24" i="4"/>
  <c r="J24" i="4"/>
  <c r="K24" i="4" s="1"/>
  <c r="L24" i="4" s="1"/>
  <c r="F24" i="4"/>
  <c r="G24" i="4" s="1"/>
  <c r="I23" i="4"/>
  <c r="G23" i="4"/>
  <c r="F23" i="4"/>
  <c r="I22" i="4"/>
  <c r="J22" i="4"/>
  <c r="G22" i="4"/>
  <c r="K22" i="4" s="1"/>
  <c r="L22" i="4" s="1"/>
  <c r="F22" i="4"/>
  <c r="I21" i="4"/>
  <c r="G21" i="4"/>
  <c r="F21" i="4"/>
  <c r="I20" i="4"/>
  <c r="F20" i="4"/>
  <c r="I19" i="4"/>
  <c r="F19" i="4"/>
  <c r="G19" i="4"/>
  <c r="I18" i="4"/>
  <c r="J18" i="4"/>
  <c r="G18" i="4"/>
  <c r="K18" i="4" s="1"/>
  <c r="L18" i="4" s="1"/>
  <c r="F18" i="4"/>
  <c r="J17" i="4"/>
  <c r="J15" i="4"/>
  <c r="G14" i="4"/>
  <c r="K14" i="4" s="1"/>
  <c r="L14" i="4" s="1"/>
  <c r="F14" i="4"/>
  <c r="F13" i="4"/>
  <c r="G13" i="4"/>
  <c r="K13" i="4" s="1"/>
  <c r="L13" i="4" s="1"/>
  <c r="L12" i="4"/>
  <c r="K12" i="4"/>
  <c r="F12" i="4"/>
  <c r="G12" i="4" s="1"/>
  <c r="F11" i="4"/>
  <c r="G11" i="4"/>
  <c r="K11" i="4" s="1"/>
  <c r="L11" i="4" s="1"/>
  <c r="G10" i="4"/>
  <c r="K10" i="4" s="1"/>
  <c r="L10" i="4" s="1"/>
  <c r="F10" i="4"/>
  <c r="L9" i="4"/>
  <c r="K9" i="4"/>
  <c r="G9" i="4"/>
  <c r="H15" i="3"/>
  <c r="E15" i="3"/>
  <c r="F15" i="3" s="1"/>
  <c r="G7" i="3"/>
  <c r="C7" i="3"/>
  <c r="G7" i="2"/>
  <c r="C7" i="2"/>
  <c r="G7" i="1"/>
  <c r="C7" i="1"/>
  <c r="Q21" i="6" l="1"/>
  <c r="R21" i="6" s="1"/>
  <c r="Q34" i="6"/>
  <c r="R34" i="6" s="1"/>
  <c r="Q51" i="6"/>
  <c r="R51" i="6" s="1"/>
  <c r="Q29" i="6"/>
  <c r="R29" i="6" s="1"/>
  <c r="Q49" i="6"/>
  <c r="R49" i="6" s="1"/>
  <c r="P51" i="5"/>
  <c r="Q51" i="5" s="1"/>
  <c r="P47" i="5"/>
  <c r="Q47" i="5" s="1"/>
  <c r="P35" i="5"/>
  <c r="Q35" i="5" s="1"/>
  <c r="P18" i="5"/>
  <c r="Q18" i="5" s="1"/>
  <c r="P24" i="5"/>
  <c r="Q24" i="5" s="1"/>
  <c r="P43" i="5"/>
  <c r="Q43" i="5" s="1"/>
  <c r="H15" i="2"/>
  <c r="I15" i="2" s="1"/>
  <c r="G15" i="4"/>
  <c r="K15" i="4" s="1"/>
  <c r="L15" i="4" s="1"/>
  <c r="F53" i="3"/>
  <c r="G53" i="3" s="1"/>
  <c r="F45" i="3"/>
  <c r="G45" i="3" s="1"/>
  <c r="F37" i="3"/>
  <c r="G37" i="3" s="1"/>
  <c r="F29" i="3"/>
  <c r="G29" i="3" s="1"/>
  <c r="F21" i="3"/>
  <c r="G21" i="3" s="1"/>
  <c r="F46" i="3"/>
  <c r="G46" i="3" s="1"/>
  <c r="F38" i="3"/>
  <c r="G38" i="3" s="1"/>
  <c r="F30" i="3"/>
  <c r="G30" i="3" s="1"/>
  <c r="F22" i="3"/>
  <c r="G22" i="3" s="1"/>
  <c r="F47" i="3"/>
  <c r="G47" i="3" s="1"/>
  <c r="F39" i="3"/>
  <c r="G39" i="3" s="1"/>
  <c r="F31" i="3"/>
  <c r="G31" i="3" s="1"/>
  <c r="F23" i="3"/>
  <c r="G23" i="3" s="1"/>
  <c r="F48" i="3"/>
  <c r="G48" i="3" s="1"/>
  <c r="F40" i="3"/>
  <c r="G40" i="3" s="1"/>
  <c r="F32" i="3"/>
  <c r="G32" i="3" s="1"/>
  <c r="F24" i="3"/>
  <c r="G24" i="3" s="1"/>
  <c r="F16" i="3"/>
  <c r="G16" i="3" s="1"/>
  <c r="F49" i="3"/>
  <c r="G49" i="3" s="1"/>
  <c r="F41" i="3"/>
  <c r="G41" i="3" s="1"/>
  <c r="F33" i="3"/>
  <c r="G33" i="3" s="1"/>
  <c r="F25" i="3"/>
  <c r="G25" i="3" s="1"/>
  <c r="F17" i="3"/>
  <c r="G17" i="3" s="1"/>
  <c r="F50" i="3"/>
  <c r="G50" i="3" s="1"/>
  <c r="F42" i="3"/>
  <c r="G42" i="3" s="1"/>
  <c r="F34" i="3"/>
  <c r="G34" i="3" s="1"/>
  <c r="F26" i="3"/>
  <c r="G26" i="3" s="1"/>
  <c r="F18" i="3"/>
  <c r="G18" i="3" s="1"/>
  <c r="F51" i="3"/>
  <c r="G51" i="3" s="1"/>
  <c r="F43" i="3"/>
  <c r="G43" i="3" s="1"/>
  <c r="F35" i="3"/>
  <c r="G35" i="3" s="1"/>
  <c r="F27" i="3"/>
  <c r="G27" i="3" s="1"/>
  <c r="F19" i="3"/>
  <c r="G19" i="3" s="1"/>
  <c r="F52" i="3"/>
  <c r="G52" i="3" s="1"/>
  <c r="F44" i="3"/>
  <c r="G44" i="3" s="1"/>
  <c r="F36" i="3"/>
  <c r="G36" i="3" s="1"/>
  <c r="F28" i="3"/>
  <c r="G28" i="3" s="1"/>
  <c r="F20" i="3"/>
  <c r="G20" i="3" s="1"/>
  <c r="E15" i="1"/>
  <c r="F15" i="1" s="1"/>
  <c r="H15" i="1"/>
  <c r="I15" i="1" s="1"/>
  <c r="E15" i="2"/>
  <c r="F15" i="2" s="1"/>
  <c r="G39" i="4"/>
  <c r="J32" i="4"/>
  <c r="K32" i="4" s="1"/>
  <c r="L32" i="4" s="1"/>
  <c r="J19" i="4"/>
  <c r="J29" i="4" s="1"/>
  <c r="K23" i="4"/>
  <c r="L23" i="4" s="1"/>
  <c r="P21" i="5"/>
  <c r="Q21" i="5" s="1"/>
  <c r="I15" i="3"/>
  <c r="J23" i="4"/>
  <c r="K27" i="4"/>
  <c r="L27" i="4" s="1"/>
  <c r="K31" i="4"/>
  <c r="F6" i="5"/>
  <c r="G17" i="4"/>
  <c r="O13" i="5"/>
  <c r="P13" i="5" s="1"/>
  <c r="Q13" i="5" s="1"/>
  <c r="P15" i="5"/>
  <c r="Q15" i="5" s="1"/>
  <c r="K6" i="5"/>
  <c r="M6" i="5" s="1"/>
  <c r="G17" i="5"/>
  <c r="I17" i="5" s="1"/>
  <c r="P17" i="5" s="1"/>
  <c r="Q17" i="5" s="1"/>
  <c r="G20" i="4"/>
  <c r="K20" i="4" s="1"/>
  <c r="L20" i="4" s="1"/>
  <c r="J20" i="4"/>
  <c r="O11" i="5"/>
  <c r="P11" i="5" s="1"/>
  <c r="Q11" i="5" s="1"/>
  <c r="I15" i="5"/>
  <c r="J21" i="4"/>
  <c r="K21" i="4" s="1"/>
  <c r="L21" i="4" s="1"/>
  <c r="I26" i="5"/>
  <c r="P26" i="5" s="1"/>
  <c r="Q26" i="5" s="1"/>
  <c r="I29" i="5"/>
  <c r="P29" i="5" s="1"/>
  <c r="Q29" i="5" s="1"/>
  <c r="O31" i="5"/>
  <c r="P31" i="5" s="1"/>
  <c r="Q31" i="5" s="1"/>
  <c r="O38" i="5"/>
  <c r="P38" i="5" s="1"/>
  <c r="Q38" i="5" s="1"/>
  <c r="I42" i="5"/>
  <c r="O10" i="6"/>
  <c r="Q10" i="6" s="1"/>
  <c r="R10" i="6" s="1"/>
  <c r="Q30" i="6"/>
  <c r="R30" i="6" s="1"/>
  <c r="I36" i="6"/>
  <c r="Q36" i="6" s="1"/>
  <c r="R36" i="6" s="1"/>
  <c r="I42" i="6"/>
  <c r="Q42" i="6" s="1"/>
  <c r="R42" i="6" s="1"/>
  <c r="M44" i="6"/>
  <c r="I20" i="5"/>
  <c r="P20" i="5" s="1"/>
  <c r="Q20" i="5" s="1"/>
  <c r="I34" i="5"/>
  <c r="P39" i="5"/>
  <c r="Q39" i="5" s="1"/>
  <c r="O44" i="5"/>
  <c r="P44" i="5" s="1"/>
  <c r="Q44" i="5" s="1"/>
  <c r="M10" i="6"/>
  <c r="Q15" i="6"/>
  <c r="R15" i="6" s="1"/>
  <c r="I17" i="6"/>
  <c r="Q17" i="6" s="1"/>
  <c r="R17" i="6" s="1"/>
  <c r="O19" i="6"/>
  <c r="Q19" i="6" s="1"/>
  <c r="R19" i="6" s="1"/>
  <c r="I23" i="6"/>
  <c r="I33" i="6"/>
  <c r="Q33" i="6" s="1"/>
  <c r="R33" i="6" s="1"/>
  <c r="O52" i="6"/>
  <c r="Q52" i="6" s="1"/>
  <c r="R52" i="6" s="1"/>
  <c r="G23" i="5"/>
  <c r="I23" i="5" s="1"/>
  <c r="P23" i="5" s="1"/>
  <c r="Q23" i="5" s="1"/>
  <c r="O30" i="5"/>
  <c r="P30" i="5" s="1"/>
  <c r="Q30" i="5" s="1"/>
  <c r="I50" i="5"/>
  <c r="M38" i="6"/>
  <c r="O38" i="6" s="1"/>
  <c r="Q38" i="6" s="1"/>
  <c r="R38" i="6" s="1"/>
  <c r="O36" i="5"/>
  <c r="P36" i="5" s="1"/>
  <c r="Q36" i="5" s="1"/>
  <c r="G40" i="5"/>
  <c r="I40" i="5" s="1"/>
  <c r="P40" i="5" s="1"/>
  <c r="Q40" i="5" s="1"/>
  <c r="O9" i="6"/>
  <c r="O13" i="6"/>
  <c r="Q13" i="6" s="1"/>
  <c r="R13" i="6" s="1"/>
  <c r="I22" i="6"/>
  <c r="Q22" i="6" s="1"/>
  <c r="R22" i="6" s="1"/>
  <c r="O26" i="6"/>
  <c r="Q26" i="6" s="1"/>
  <c r="R26" i="6" s="1"/>
  <c r="Q27" i="6"/>
  <c r="R27" i="6" s="1"/>
  <c r="I31" i="6"/>
  <c r="Q31" i="6" s="1"/>
  <c r="R31" i="6" s="1"/>
  <c r="O48" i="6"/>
  <c r="J25" i="4"/>
  <c r="K25" i="4" s="1"/>
  <c r="L25" i="4" s="1"/>
  <c r="E6" i="5"/>
  <c r="E5" i="5" s="1"/>
  <c r="I9" i="5"/>
  <c r="O14" i="5"/>
  <c r="P14" i="5" s="1"/>
  <c r="Q14" i="5" s="1"/>
  <c r="O27" i="5"/>
  <c r="P27" i="5" s="1"/>
  <c r="Q27" i="5" s="1"/>
  <c r="I32" i="5"/>
  <c r="P32" i="5" s="1"/>
  <c r="Q32" i="5" s="1"/>
  <c r="G32" i="5"/>
  <c r="P42" i="5"/>
  <c r="Q42" i="5" s="1"/>
  <c r="G11" i="6"/>
  <c r="I11" i="6" s="1"/>
  <c r="Q11" i="6" s="1"/>
  <c r="R11" i="6" s="1"/>
  <c r="M18" i="6"/>
  <c r="O18" i="6" s="1"/>
  <c r="Q18" i="6" s="1"/>
  <c r="R18" i="6" s="1"/>
  <c r="M6" i="6"/>
  <c r="I20" i="6"/>
  <c r="Q20" i="6" s="1"/>
  <c r="R20" i="6" s="1"/>
  <c r="O24" i="6"/>
  <c r="Q24" i="6" s="1"/>
  <c r="R24" i="6" s="1"/>
  <c r="O37" i="6"/>
  <c r="Q37" i="6" s="1"/>
  <c r="R37" i="6" s="1"/>
  <c r="I39" i="6"/>
  <c r="Q39" i="6" s="1"/>
  <c r="R39" i="6" s="1"/>
  <c r="O45" i="6"/>
  <c r="Q45" i="6" s="1"/>
  <c r="R45" i="6" s="1"/>
  <c r="I53" i="6"/>
  <c r="I10" i="5"/>
  <c r="P10" i="5" s="1"/>
  <c r="Q10" i="5" s="1"/>
  <c r="O22" i="5"/>
  <c r="P22" i="5" s="1"/>
  <c r="Q22" i="5" s="1"/>
  <c r="O25" i="5"/>
  <c r="P25" i="5" s="1"/>
  <c r="Q25" i="5" s="1"/>
  <c r="G45" i="5"/>
  <c r="I45" i="5" s="1"/>
  <c r="P45" i="5" s="1"/>
  <c r="Q45" i="5" s="1"/>
  <c r="P46" i="5"/>
  <c r="Q46" i="5" s="1"/>
  <c r="P50" i="5"/>
  <c r="Q50" i="5" s="1"/>
  <c r="O19" i="5"/>
  <c r="P19" i="5" s="1"/>
  <c r="Q19" i="5" s="1"/>
  <c r="P34" i="5"/>
  <c r="Q34" i="5" s="1"/>
  <c r="I37" i="5"/>
  <c r="P37" i="5" s="1"/>
  <c r="Q37" i="5" s="1"/>
  <c r="O41" i="5"/>
  <c r="P41" i="5" s="1"/>
  <c r="Q41" i="5" s="1"/>
  <c r="Q16" i="6"/>
  <c r="R16" i="6" s="1"/>
  <c r="Q23" i="6"/>
  <c r="R23" i="6" s="1"/>
  <c r="O32" i="6"/>
  <c r="Q32" i="6" s="1"/>
  <c r="R32" i="6" s="1"/>
  <c r="M41" i="6"/>
  <c r="O41" i="6" s="1"/>
  <c r="Q41" i="6" s="1"/>
  <c r="R41" i="6" s="1"/>
  <c r="I43" i="6"/>
  <c r="Q43" i="6" s="1"/>
  <c r="R43" i="6" s="1"/>
  <c r="O53" i="6"/>
  <c r="G12" i="5"/>
  <c r="I12" i="5" s="1"/>
  <c r="P12" i="5" s="1"/>
  <c r="Q12" i="5" s="1"/>
  <c r="O16" i="5"/>
  <c r="P16" i="5" s="1"/>
  <c r="Q16" i="5" s="1"/>
  <c r="O33" i="5"/>
  <c r="P33" i="5" s="1"/>
  <c r="Q33" i="5" s="1"/>
  <c r="G37" i="5"/>
  <c r="O49" i="5"/>
  <c r="P49" i="5" s="1"/>
  <c r="Q49" i="5" s="1"/>
  <c r="G14" i="6"/>
  <c r="I14" i="6" s="1"/>
  <c r="Q14" i="6" s="1"/>
  <c r="R14" i="6" s="1"/>
  <c r="I25" i="6"/>
  <c r="Q25" i="6" s="1"/>
  <c r="R25" i="6" s="1"/>
  <c r="G28" i="6"/>
  <c r="I28" i="6" s="1"/>
  <c r="Q28" i="6" s="1"/>
  <c r="R28" i="6" s="1"/>
  <c r="M32" i="6"/>
  <c r="O44" i="6"/>
  <c r="Q44" i="6" s="1"/>
  <c r="R44" i="6" s="1"/>
  <c r="G48" i="6"/>
  <c r="I48" i="6" s="1"/>
  <c r="G48" i="5"/>
  <c r="I48" i="5" s="1"/>
  <c r="P48" i="5" s="1"/>
  <c r="Q48" i="5" s="1"/>
  <c r="O52" i="5"/>
  <c r="P52" i="5" s="1"/>
  <c r="Q52" i="5" s="1"/>
  <c r="G9" i="6"/>
  <c r="G5" i="6" s="1"/>
  <c r="M13" i="6"/>
  <c r="G40" i="6"/>
  <c r="I40" i="6" s="1"/>
  <c r="Q40" i="6" s="1"/>
  <c r="R40" i="6" s="1"/>
  <c r="G46" i="6"/>
  <c r="I46" i="6" s="1"/>
  <c r="Q46" i="6" s="1"/>
  <c r="R46" i="6" s="1"/>
  <c r="M5" i="6" l="1"/>
  <c r="I9" i="6"/>
  <c r="F31" i="2"/>
  <c r="G31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32" i="2"/>
  <c r="G32" i="2" s="1"/>
  <c r="F24" i="2"/>
  <c r="G24" i="2" s="1"/>
  <c r="F33" i="2"/>
  <c r="G33" i="2" s="1"/>
  <c r="F25" i="2"/>
  <c r="G25" i="2" s="1"/>
  <c r="F34" i="2"/>
  <c r="G34" i="2" s="1"/>
  <c r="F27" i="2"/>
  <c r="G27" i="2" s="1"/>
  <c r="F28" i="2"/>
  <c r="G28" i="2" s="1"/>
  <c r="F29" i="2"/>
  <c r="G29" i="2" s="1"/>
  <c r="F30" i="2"/>
  <c r="G30" i="2" s="1"/>
  <c r="F26" i="2"/>
  <c r="G26" i="2" s="1"/>
  <c r="I37" i="1"/>
  <c r="J37" i="1" s="1"/>
  <c r="I29" i="1"/>
  <c r="J29" i="1" s="1"/>
  <c r="I21" i="1"/>
  <c r="J21" i="1" s="1"/>
  <c r="I35" i="1"/>
  <c r="J35" i="1" s="1"/>
  <c r="I36" i="1"/>
  <c r="J36" i="1" s="1"/>
  <c r="I28" i="1"/>
  <c r="J28" i="1" s="1"/>
  <c r="I20" i="1"/>
  <c r="J20" i="1" s="1"/>
  <c r="I27" i="1"/>
  <c r="J27" i="1" s="1"/>
  <c r="K27" i="1" s="1"/>
  <c r="L27" i="1" s="1"/>
  <c r="I32" i="1"/>
  <c r="J32" i="1" s="1"/>
  <c r="I24" i="1"/>
  <c r="J24" i="1" s="1"/>
  <c r="K24" i="1" s="1"/>
  <c r="L24" i="1" s="1"/>
  <c r="I16" i="1"/>
  <c r="J16" i="1" s="1"/>
  <c r="I31" i="1"/>
  <c r="J31" i="1" s="1"/>
  <c r="I38" i="1"/>
  <c r="J38" i="1" s="1"/>
  <c r="I30" i="1"/>
  <c r="J30" i="1" s="1"/>
  <c r="I25" i="1"/>
  <c r="J25" i="1" s="1"/>
  <c r="K25" i="1" s="1"/>
  <c r="L25" i="1" s="1"/>
  <c r="I26" i="1"/>
  <c r="J26" i="1" s="1"/>
  <c r="K26" i="1" s="1"/>
  <c r="L26" i="1" s="1"/>
  <c r="I22" i="1"/>
  <c r="J22" i="1" s="1"/>
  <c r="I17" i="1"/>
  <c r="J17" i="1" s="1"/>
  <c r="I18" i="1"/>
  <c r="J18" i="1" s="1"/>
  <c r="I33" i="1"/>
  <c r="J33" i="1" s="1"/>
  <c r="I23" i="1"/>
  <c r="J23" i="1" s="1"/>
  <c r="I19" i="1"/>
  <c r="J19" i="1" s="1"/>
  <c r="I34" i="1"/>
  <c r="J34" i="1" s="1"/>
  <c r="K34" i="1" s="1"/>
  <c r="L34" i="1" s="1"/>
  <c r="F32" i="1"/>
  <c r="G32" i="1" s="1"/>
  <c r="F24" i="1"/>
  <c r="G24" i="1" s="1"/>
  <c r="F16" i="1"/>
  <c r="G16" i="1" s="1"/>
  <c r="F31" i="1"/>
  <c r="G31" i="1" s="1"/>
  <c r="F23" i="1"/>
  <c r="G23" i="1" s="1"/>
  <c r="F22" i="1"/>
  <c r="G22" i="1" s="1"/>
  <c r="F30" i="1"/>
  <c r="G30" i="1" s="1"/>
  <c r="F38" i="1"/>
  <c r="G38" i="1" s="1"/>
  <c r="F35" i="1"/>
  <c r="G35" i="1" s="1"/>
  <c r="F27" i="1"/>
  <c r="G27" i="1" s="1"/>
  <c r="F19" i="1"/>
  <c r="G19" i="1" s="1"/>
  <c r="F34" i="1"/>
  <c r="G34" i="1" s="1"/>
  <c r="F33" i="1"/>
  <c r="G33" i="1" s="1"/>
  <c r="F25" i="1"/>
  <c r="G25" i="1" s="1"/>
  <c r="F21" i="1"/>
  <c r="G21" i="1" s="1"/>
  <c r="F28" i="1"/>
  <c r="G28" i="1" s="1"/>
  <c r="F20" i="1"/>
  <c r="G20" i="1" s="1"/>
  <c r="F37" i="1"/>
  <c r="G37" i="1" s="1"/>
  <c r="F26" i="1"/>
  <c r="G26" i="1" s="1"/>
  <c r="F18" i="1"/>
  <c r="G18" i="1" s="1"/>
  <c r="F17" i="1"/>
  <c r="G17" i="1" s="1"/>
  <c r="F29" i="1"/>
  <c r="G29" i="1" s="1"/>
  <c r="F36" i="1"/>
  <c r="G36" i="1" s="1"/>
  <c r="M5" i="5"/>
  <c r="O9" i="5"/>
  <c r="G6" i="6"/>
  <c r="I6" i="5"/>
  <c r="G15" i="3"/>
  <c r="G6" i="5"/>
  <c r="K19" i="4"/>
  <c r="L19" i="4" s="1"/>
  <c r="G5" i="5"/>
  <c r="J39" i="4"/>
  <c r="K39" i="4"/>
  <c r="L39" i="4" s="1"/>
  <c r="L31" i="4"/>
  <c r="Q53" i="6"/>
  <c r="R53" i="6" s="1"/>
  <c r="Q48" i="6"/>
  <c r="R48" i="6" s="1"/>
  <c r="I6" i="6"/>
  <c r="I53" i="3"/>
  <c r="J53" i="3" s="1"/>
  <c r="K53" i="3" s="1"/>
  <c r="L53" i="3" s="1"/>
  <c r="I52" i="3"/>
  <c r="J52" i="3" s="1"/>
  <c r="K52" i="3" s="1"/>
  <c r="L52" i="3" s="1"/>
  <c r="I51" i="3"/>
  <c r="J51" i="3" s="1"/>
  <c r="K51" i="3" s="1"/>
  <c r="L51" i="3" s="1"/>
  <c r="I50" i="3"/>
  <c r="J50" i="3" s="1"/>
  <c r="K50" i="3" s="1"/>
  <c r="L50" i="3" s="1"/>
  <c r="I49" i="3"/>
  <c r="J49" i="3" s="1"/>
  <c r="K49" i="3" s="1"/>
  <c r="L49" i="3" s="1"/>
  <c r="I48" i="3"/>
  <c r="J48" i="3" s="1"/>
  <c r="K48" i="3" s="1"/>
  <c r="L48" i="3" s="1"/>
  <c r="I47" i="3"/>
  <c r="J47" i="3" s="1"/>
  <c r="K47" i="3" s="1"/>
  <c r="L47" i="3" s="1"/>
  <c r="I46" i="3"/>
  <c r="J46" i="3" s="1"/>
  <c r="K46" i="3" s="1"/>
  <c r="L46" i="3" s="1"/>
  <c r="I45" i="3"/>
  <c r="J45" i="3" s="1"/>
  <c r="K45" i="3" s="1"/>
  <c r="L45" i="3" s="1"/>
  <c r="I44" i="3"/>
  <c r="J44" i="3" s="1"/>
  <c r="K44" i="3" s="1"/>
  <c r="L44" i="3" s="1"/>
  <c r="I43" i="3"/>
  <c r="J43" i="3" s="1"/>
  <c r="K43" i="3" s="1"/>
  <c r="L43" i="3" s="1"/>
  <c r="I42" i="3"/>
  <c r="J42" i="3" s="1"/>
  <c r="K42" i="3" s="1"/>
  <c r="L42" i="3" s="1"/>
  <c r="I41" i="3"/>
  <c r="J41" i="3" s="1"/>
  <c r="K41" i="3" s="1"/>
  <c r="L41" i="3" s="1"/>
  <c r="I40" i="3"/>
  <c r="J40" i="3" s="1"/>
  <c r="K40" i="3" s="1"/>
  <c r="L40" i="3" s="1"/>
  <c r="I39" i="3"/>
  <c r="J39" i="3" s="1"/>
  <c r="K39" i="3" s="1"/>
  <c r="L39" i="3" s="1"/>
  <c r="I38" i="3"/>
  <c r="J38" i="3" s="1"/>
  <c r="K38" i="3" s="1"/>
  <c r="L38" i="3" s="1"/>
  <c r="I37" i="3"/>
  <c r="J37" i="3" s="1"/>
  <c r="K37" i="3" s="1"/>
  <c r="L37" i="3" s="1"/>
  <c r="I36" i="3"/>
  <c r="J36" i="3" s="1"/>
  <c r="K36" i="3" s="1"/>
  <c r="L36" i="3" s="1"/>
  <c r="I35" i="3"/>
  <c r="J35" i="3" s="1"/>
  <c r="K35" i="3" s="1"/>
  <c r="L35" i="3" s="1"/>
  <c r="I34" i="3"/>
  <c r="J34" i="3" s="1"/>
  <c r="K34" i="3" s="1"/>
  <c r="L34" i="3" s="1"/>
  <c r="I33" i="3"/>
  <c r="J33" i="3" s="1"/>
  <c r="K33" i="3" s="1"/>
  <c r="L33" i="3" s="1"/>
  <c r="I32" i="3"/>
  <c r="J32" i="3" s="1"/>
  <c r="K32" i="3" s="1"/>
  <c r="L32" i="3" s="1"/>
  <c r="I31" i="3"/>
  <c r="J31" i="3" s="1"/>
  <c r="K31" i="3" s="1"/>
  <c r="L31" i="3" s="1"/>
  <c r="I30" i="3"/>
  <c r="J30" i="3" s="1"/>
  <c r="K30" i="3" s="1"/>
  <c r="L30" i="3" s="1"/>
  <c r="I29" i="3"/>
  <c r="J29" i="3" s="1"/>
  <c r="K29" i="3" s="1"/>
  <c r="L29" i="3" s="1"/>
  <c r="I28" i="3"/>
  <c r="J28" i="3" s="1"/>
  <c r="K28" i="3" s="1"/>
  <c r="L28" i="3" s="1"/>
  <c r="I27" i="3"/>
  <c r="J27" i="3" s="1"/>
  <c r="K27" i="3" s="1"/>
  <c r="L27" i="3" s="1"/>
  <c r="I26" i="3"/>
  <c r="J26" i="3" s="1"/>
  <c r="K26" i="3" s="1"/>
  <c r="L26" i="3" s="1"/>
  <c r="I25" i="3"/>
  <c r="J25" i="3" s="1"/>
  <c r="K25" i="3" s="1"/>
  <c r="L25" i="3" s="1"/>
  <c r="I24" i="3"/>
  <c r="J24" i="3" s="1"/>
  <c r="K24" i="3" s="1"/>
  <c r="L24" i="3" s="1"/>
  <c r="I23" i="3"/>
  <c r="J23" i="3" s="1"/>
  <c r="K23" i="3" s="1"/>
  <c r="L23" i="3" s="1"/>
  <c r="I22" i="3"/>
  <c r="J22" i="3" s="1"/>
  <c r="K22" i="3" s="1"/>
  <c r="L22" i="3" s="1"/>
  <c r="I21" i="3"/>
  <c r="J21" i="3" s="1"/>
  <c r="K21" i="3" s="1"/>
  <c r="L21" i="3" s="1"/>
  <c r="I20" i="3"/>
  <c r="J20" i="3" s="1"/>
  <c r="K20" i="3" s="1"/>
  <c r="L20" i="3" s="1"/>
  <c r="I19" i="3"/>
  <c r="J19" i="3" s="1"/>
  <c r="K19" i="3" s="1"/>
  <c r="L19" i="3" s="1"/>
  <c r="I18" i="3"/>
  <c r="J18" i="3" s="1"/>
  <c r="K18" i="3" s="1"/>
  <c r="L18" i="3" s="1"/>
  <c r="I17" i="3"/>
  <c r="J17" i="3" s="1"/>
  <c r="K17" i="3" s="1"/>
  <c r="L17" i="3" s="1"/>
  <c r="I16" i="3"/>
  <c r="J16" i="3" s="1"/>
  <c r="I34" i="2"/>
  <c r="J34" i="2" s="1"/>
  <c r="K34" i="2" s="1"/>
  <c r="L34" i="2" s="1"/>
  <c r="I26" i="2"/>
  <c r="J26" i="2" s="1"/>
  <c r="K26" i="2" s="1"/>
  <c r="L26" i="2" s="1"/>
  <c r="I27" i="2"/>
  <c r="J27" i="2" s="1"/>
  <c r="I28" i="2"/>
  <c r="J28" i="2" s="1"/>
  <c r="I30" i="2"/>
  <c r="J30" i="2" s="1"/>
  <c r="K30" i="2" s="1"/>
  <c r="L30" i="2" s="1"/>
  <c r="I31" i="2"/>
  <c r="J31" i="2" s="1"/>
  <c r="K31" i="2" s="1"/>
  <c r="L31" i="2" s="1"/>
  <c r="I23" i="2"/>
  <c r="J23" i="2" s="1"/>
  <c r="I22" i="2"/>
  <c r="J22" i="2" s="1"/>
  <c r="I21" i="2"/>
  <c r="J21" i="2" s="1"/>
  <c r="K21" i="2" s="1"/>
  <c r="L21" i="2" s="1"/>
  <c r="I20" i="2"/>
  <c r="J20" i="2" s="1"/>
  <c r="K20" i="2" s="1"/>
  <c r="L20" i="2" s="1"/>
  <c r="I19" i="2"/>
  <c r="J19" i="2" s="1"/>
  <c r="I18" i="2"/>
  <c r="J18" i="2" s="1"/>
  <c r="I17" i="2"/>
  <c r="J17" i="2" s="1"/>
  <c r="I16" i="2"/>
  <c r="J16" i="2" s="1"/>
  <c r="I32" i="2"/>
  <c r="J32" i="2" s="1"/>
  <c r="I24" i="2"/>
  <c r="J24" i="2" s="1"/>
  <c r="I33" i="2"/>
  <c r="J33" i="2" s="1"/>
  <c r="K33" i="2" s="1"/>
  <c r="L33" i="2" s="1"/>
  <c r="I25" i="2"/>
  <c r="J25" i="2" s="1"/>
  <c r="K25" i="2" s="1"/>
  <c r="L25" i="2" s="1"/>
  <c r="I29" i="2"/>
  <c r="J29" i="2" s="1"/>
  <c r="O6" i="6"/>
  <c r="O5" i="6" s="1"/>
  <c r="Q9" i="6"/>
  <c r="K17" i="4"/>
  <c r="G29" i="4"/>
  <c r="K17" i="2" l="1"/>
  <c r="L17" i="2" s="1"/>
  <c r="K28" i="2"/>
  <c r="L28" i="2" s="1"/>
  <c r="K31" i="1"/>
  <c r="L31" i="1" s="1"/>
  <c r="K21" i="1"/>
  <c r="L21" i="1" s="1"/>
  <c r="K29" i="1"/>
  <c r="L29" i="1" s="1"/>
  <c r="K29" i="4"/>
  <c r="L29" i="4" s="1"/>
  <c r="L17" i="4"/>
  <c r="P9" i="5"/>
  <c r="O6" i="5"/>
  <c r="O5" i="5" s="1"/>
  <c r="Q7" i="6"/>
  <c r="Q5" i="6" s="1"/>
  <c r="Q6" i="6"/>
  <c r="R9" i="6"/>
  <c r="R7" i="6" s="1"/>
  <c r="K20" i="1"/>
  <c r="L20" i="1" s="1"/>
  <c r="K18" i="2"/>
  <c r="L18" i="2" s="1"/>
  <c r="K19" i="1"/>
  <c r="L19" i="1" s="1"/>
  <c r="K30" i="1"/>
  <c r="L30" i="1" s="1"/>
  <c r="K28" i="1"/>
  <c r="L28" i="1" s="1"/>
  <c r="G15" i="2"/>
  <c r="K29" i="2"/>
  <c r="L29" i="2" s="1"/>
  <c r="K19" i="2"/>
  <c r="L19" i="2" s="1"/>
  <c r="K27" i="2"/>
  <c r="L27" i="2" s="1"/>
  <c r="K23" i="1"/>
  <c r="L23" i="1" s="1"/>
  <c r="K38" i="1"/>
  <c r="L38" i="1" s="1"/>
  <c r="K36" i="1"/>
  <c r="L36" i="1" s="1"/>
  <c r="J15" i="2"/>
  <c r="K16" i="2"/>
  <c r="K33" i="1"/>
  <c r="L33" i="1" s="1"/>
  <c r="K35" i="1"/>
  <c r="L35" i="1" s="1"/>
  <c r="K18" i="1"/>
  <c r="L18" i="1" s="1"/>
  <c r="J15" i="1"/>
  <c r="K16" i="1"/>
  <c r="K24" i="2"/>
  <c r="L24" i="2" s="1"/>
  <c r="K22" i="2"/>
  <c r="L22" i="2" s="1"/>
  <c r="K16" i="3"/>
  <c r="J15" i="3"/>
  <c r="G15" i="1"/>
  <c r="K17" i="1"/>
  <c r="L17" i="1" s="1"/>
  <c r="K32" i="2"/>
  <c r="L32" i="2" s="1"/>
  <c r="K23" i="2"/>
  <c r="L23" i="2" s="1"/>
  <c r="K22" i="1"/>
  <c r="L22" i="1" s="1"/>
  <c r="K32" i="1"/>
  <c r="L32" i="1" s="1"/>
  <c r="K37" i="1"/>
  <c r="L37" i="1" s="1"/>
  <c r="P7" i="5" l="1"/>
  <c r="P5" i="5" s="1"/>
  <c r="Q9" i="5"/>
  <c r="Q7" i="5" s="1"/>
  <c r="L16" i="3"/>
  <c r="K15" i="3"/>
  <c r="L15" i="3" s="1"/>
  <c r="L16" i="2"/>
  <c r="K15" i="2"/>
  <c r="L15" i="2" s="1"/>
  <c r="L16" i="1"/>
  <c r="K15" i="1"/>
  <c r="L15" i="1" s="1"/>
</calcChain>
</file>

<file path=xl/sharedStrings.xml><?xml version="1.0" encoding="utf-8"?>
<sst xmlns="http://schemas.openxmlformats.org/spreadsheetml/2006/main" count="509" uniqueCount="245">
  <si>
    <t>Illinois Department of Healthcare and Family Services</t>
  </si>
  <si>
    <t>Directed Payment Calculation:  Safety Net Hospitals</t>
  </si>
  <si>
    <t>Annual IP Pool Amount</t>
  </si>
  <si>
    <t>Annual OP Pool Amount</t>
  </si>
  <si>
    <t>Quarterly IP Pool Amount</t>
  </si>
  <si>
    <t>Quarterly OP Pool Amount</t>
  </si>
  <si>
    <t>Determination Period: July 1, 2024 - September 30, 2024</t>
  </si>
  <si>
    <t>Data Period:  January 1, 2024 - March 31, 2024</t>
  </si>
  <si>
    <t>Hospital Old ID</t>
  </si>
  <si>
    <t>Hospital Name</t>
  </si>
  <si>
    <t>HFS  Class</t>
  </si>
  <si>
    <t>MCO Days</t>
  </si>
  <si>
    <t>IP Per Day Fixed Pool Value</t>
  </si>
  <si>
    <t>Inpatient Fixed Pool Payment</t>
  </si>
  <si>
    <t>MCO OP Claims</t>
  </si>
  <si>
    <t>OP Per Claim Fixed Pool Value</t>
  </si>
  <si>
    <t>Outpatient Per Claim Fixed Pool Payment</t>
  </si>
  <si>
    <t>Total Directed Payment Qtr Amt</t>
  </si>
  <si>
    <t>Monthly Payment</t>
  </si>
  <si>
    <t>La Rabida Children's Hospital</t>
  </si>
  <si>
    <t>OSF Saint Elizabeth Med Center</t>
  </si>
  <si>
    <t>Humboldt Park Health</t>
  </si>
  <si>
    <t>Touchette Regional Hospital</t>
  </si>
  <si>
    <t>Loretto Hospital</t>
  </si>
  <si>
    <t>Saint Anthony Hospital</t>
  </si>
  <si>
    <t>Thorek Memorial Hospital</t>
  </si>
  <si>
    <t>St Bernard Hosp &amp; Hlth Care Ctr</t>
  </si>
  <si>
    <t>Jackson Park Hospital &amp; Med Ctr</t>
  </si>
  <si>
    <t>South Shore Hospital</t>
  </si>
  <si>
    <t>Methodist Hospital of Chicago</t>
  </si>
  <si>
    <t>Swedish Covenant Hospital</t>
  </si>
  <si>
    <t>Roseland Community Hospital</t>
  </si>
  <si>
    <t>AMITA Adventist MC-GlenOaks</t>
  </si>
  <si>
    <t>Presence Saint Mary Hospital</t>
  </si>
  <si>
    <t>Presence Mercy Medical Center</t>
  </si>
  <si>
    <t>Gateway Regional Medical Center</t>
  </si>
  <si>
    <t>Mount Sinai Hospital</t>
  </si>
  <si>
    <t>Holy Cross Hospital</t>
  </si>
  <si>
    <t>St Mary's Hospital</t>
  </si>
  <si>
    <t>West Suburban Med Ctr</t>
  </si>
  <si>
    <t>Insight Hospital and Medical Center</t>
  </si>
  <si>
    <t>Community First Medical Center</t>
  </si>
  <si>
    <t>Directed Payment Calculation:  Public Hospitals</t>
  </si>
  <si>
    <t>Franklin Hospital District</t>
  </si>
  <si>
    <t>Public</t>
  </si>
  <si>
    <t>Warner Hospital &amp; Health Srvcs</t>
  </si>
  <si>
    <t>Memorial Hospital</t>
  </si>
  <si>
    <t>Clay County Hospital</t>
  </si>
  <si>
    <t>Hammond-Henry Hospital</t>
  </si>
  <si>
    <t>Mason District Hospital</t>
  </si>
  <si>
    <t>Jersey Community Hospital</t>
  </si>
  <si>
    <t>Morrison Community Hospital</t>
  </si>
  <si>
    <t>Wabash General Hospital</t>
  </si>
  <si>
    <t>Massac Memorial Hospital</t>
  </si>
  <si>
    <t>McDonough District Hospital</t>
  </si>
  <si>
    <t>Hamilton Memorial Hosp District</t>
  </si>
  <si>
    <t>Washington County Hospital</t>
  </si>
  <si>
    <t>Pinckneyville Community Hosp</t>
  </si>
  <si>
    <t>Sarah D Culbertson Mem Hosp</t>
  </si>
  <si>
    <t>Crawford Memorial Hospital</t>
  </si>
  <si>
    <t>Salem Township Hospital</t>
  </si>
  <si>
    <t>CGH Medical Center</t>
  </si>
  <si>
    <t>Sparta Community Hospital</t>
  </si>
  <si>
    <t>Directed Payment Calculation:  Critical Access Hospitals</t>
  </si>
  <si>
    <t>Genesis Medical Center</t>
  </si>
  <si>
    <t>Critical Access</t>
  </si>
  <si>
    <t>Union County Hospital</t>
  </si>
  <si>
    <t>Carlinville Area Hospital</t>
  </si>
  <si>
    <t>Thomas H Boyd Memorial Hospital</t>
  </si>
  <si>
    <t>Marshall Browning Hospital</t>
  </si>
  <si>
    <t>Ferrell Hospital</t>
  </si>
  <si>
    <t>Advocate Eureka Hospital</t>
  </si>
  <si>
    <t>Fairfield Memorial Hospital</t>
  </si>
  <si>
    <t>Gibson Area Hosp &amp; Hlth Servcs</t>
  </si>
  <si>
    <t>Midwest Medical Center</t>
  </si>
  <si>
    <t>Mercyhealth Hosp-Harvard Campus</t>
  </si>
  <si>
    <t>HSHS St Joseph's Hospital</t>
  </si>
  <si>
    <t>Hillsboro Area Hospital</t>
  </si>
  <si>
    <t>Hopedale Medical Complex</t>
  </si>
  <si>
    <t>Carle Hoopeston Region Hlth Ctr</t>
  </si>
  <si>
    <t>Memorial Hospital Jacksonville</t>
  </si>
  <si>
    <t>OSF Saint Luke Medical Center</t>
  </si>
  <si>
    <t>Lawrence County Memorial Hosp</t>
  </si>
  <si>
    <t>Abraham Lincoln Memorial Hosp</t>
  </si>
  <si>
    <t>HSHS St Francis Hospital</t>
  </si>
  <si>
    <t>OSF Saint Paul Medical Center</t>
  </si>
  <si>
    <t>OSF Holy Family Medical Center</t>
  </si>
  <si>
    <t>Kirby Medical Center</t>
  </si>
  <si>
    <t>St Joseph Memorial Hospital</t>
  </si>
  <si>
    <t>Pana Community Hospital</t>
  </si>
  <si>
    <t>Paris Community Hospital</t>
  </si>
  <si>
    <t>Illini Community Hospital</t>
  </si>
  <si>
    <t>OSF St. Clare</t>
  </si>
  <si>
    <t>Red Bud Regional Hospital</t>
  </si>
  <si>
    <t>Rochelle Community Hospital</t>
  </si>
  <si>
    <t>Hardin County General Hospital</t>
  </si>
  <si>
    <t>Community Hospital of Staunton</t>
  </si>
  <si>
    <t>NW Med Valley West Hospital</t>
  </si>
  <si>
    <t>Taylorville Memorial Hospital</t>
  </si>
  <si>
    <t>Fayette County Hospital &amp; LTC</t>
  </si>
  <si>
    <t>Iroquois Mem Hosp &amp; Res Home</t>
  </si>
  <si>
    <t>HSHS Good Shepherd Hospital</t>
  </si>
  <si>
    <t>Directed Payment Calculation:  LTAC, Psych, Rehab Hospitals Hospitals</t>
  </si>
  <si>
    <t>IP Days</t>
  </si>
  <si>
    <t>IP Rate</t>
  </si>
  <si>
    <t>IP Directed Payment</t>
  </si>
  <si>
    <t>OP Claims</t>
  </si>
  <si>
    <t>OP Rate</t>
  </si>
  <si>
    <t>OP Directed Payment</t>
  </si>
  <si>
    <t>Total Directed Payment</t>
  </si>
  <si>
    <t>RML Specialty Hospital</t>
  </si>
  <si>
    <t>LTAC</t>
  </si>
  <si>
    <t>Kindred Hosp Chicago Northlake</t>
  </si>
  <si>
    <t>Kindred Chicago Central Hosp</t>
  </si>
  <si>
    <t>Kindred Hospital Sycamore</t>
  </si>
  <si>
    <t>OSF Transitional Care Hospital Peoria</t>
  </si>
  <si>
    <t>Presence Holy Family Med Center</t>
  </si>
  <si>
    <t>LTAC Totals</t>
  </si>
  <si>
    <t>AMITA Hlth Alexian Bros BH Hosp</t>
  </si>
  <si>
    <t>Psych FS</t>
  </si>
  <si>
    <t>Linden Oaks Behavioral Health</t>
  </si>
  <si>
    <t>Lake Behavioral Health</t>
  </si>
  <si>
    <t>Garfield Park Behavioral Hosp</t>
  </si>
  <si>
    <t>Hartgrove Behavioral Health Sys</t>
  </si>
  <si>
    <t>Streamwood Behavioral Hcare Sys</t>
  </si>
  <si>
    <t>Riveredge Hospital</t>
  </si>
  <si>
    <t>Lincoln Prairie Beh Health Ctr</t>
  </si>
  <si>
    <t>The Pavilion</t>
  </si>
  <si>
    <t>Chicago Behavioral Hospital</t>
  </si>
  <si>
    <t>Silver Oaks Behavioral Hospital</t>
  </si>
  <si>
    <t>Montrose Behavioral Health Hosp</t>
  </si>
  <si>
    <t>Freestanding Psych Totals</t>
  </si>
  <si>
    <t>Shirley Ryan Ability Lab</t>
  </si>
  <si>
    <t>Rehab FS</t>
  </si>
  <si>
    <t>Van Matre HealthSouth Rehb Hsp</t>
  </si>
  <si>
    <t>NW Med Marianjoy Rehab Hospital</t>
  </si>
  <si>
    <t>Schwab Rehabilitation Hospital</t>
  </si>
  <si>
    <t>Anderson Rehabiliation Hospital</t>
  </si>
  <si>
    <t xml:space="preserve">ENCOMPASS HEALTH REHABILITATION INSTITUTE OF LIBERTYVILLE                                           </t>
  </si>
  <si>
    <t xml:space="preserve">THE REHABILITATION INSTITUTE OF SOUTHERN ILLINOIS                                                   </t>
  </si>
  <si>
    <t xml:space="preserve">THE QUAD CITIES REHABILITATION                                                                      </t>
  </si>
  <si>
    <t>Freestanding Rehab Totals</t>
  </si>
  <si>
    <t>Directed Payment Calculation:  High Medicaid Hospitals</t>
  </si>
  <si>
    <t>Inpatient</t>
  </si>
  <si>
    <t>Outpatient</t>
  </si>
  <si>
    <t>HFS Conf. Class</t>
  </si>
  <si>
    <t>Admits</t>
  </si>
  <si>
    <t>Relative Weight</t>
  </si>
  <si>
    <t>Case Mix</t>
  </si>
  <si>
    <t>Rate</t>
  </si>
  <si>
    <t>Directed Payment</t>
  </si>
  <si>
    <t>EAGPs</t>
  </si>
  <si>
    <t>Total Qtr Directed Payments</t>
  </si>
  <si>
    <t>OSF St Anthony's Health Center</t>
  </si>
  <si>
    <t>Rush-Copley Medical Center</t>
  </si>
  <si>
    <t>HSHS St Elizabeth's Hospital</t>
  </si>
  <si>
    <t>MacNeal Hospital</t>
  </si>
  <si>
    <t>Memorial Hosp of Carbondale</t>
  </si>
  <si>
    <t>University of Chicago Medicine</t>
  </si>
  <si>
    <t>Ann &amp; Robert H Lurie Child Hosp</t>
  </si>
  <si>
    <t>Rush University Medical Center</t>
  </si>
  <si>
    <t>Advocate Trinity Hospital</t>
  </si>
  <si>
    <t>Weiss Memorial Hosp</t>
  </si>
  <si>
    <t>Little Co of Mary Hosp &amp; HCC</t>
  </si>
  <si>
    <t>High Medicaid</t>
  </si>
  <si>
    <t>Advocate Illinois Masonic MC</t>
  </si>
  <si>
    <t>Northwestern Memorial Hospital</t>
  </si>
  <si>
    <t>OSF Sacred Heart</t>
  </si>
  <si>
    <t>HSHS St Mary's Hospital</t>
  </si>
  <si>
    <t>Elmhurst Hospital</t>
  </si>
  <si>
    <t>NorthShore Univ HealthSystem</t>
  </si>
  <si>
    <t>Presence Saint Francis Hospital</t>
  </si>
  <si>
    <t>OSF St Mary Medical Center</t>
  </si>
  <si>
    <t>Ingalls Memorial Hospital</t>
  </si>
  <si>
    <t>Herrin Hospital</t>
  </si>
  <si>
    <t>Advocate South Suburban Hosp</t>
  </si>
  <si>
    <t>Harrisburg Medical Center</t>
  </si>
  <si>
    <t>Presence Saint Joseph Med Ctr</t>
  </si>
  <si>
    <t>Presence St Mary's Hospital</t>
  </si>
  <si>
    <t>Riverside Medical Center</t>
  </si>
  <si>
    <t>Centegra Hospital-McHenry</t>
  </si>
  <si>
    <t>Loyola University Med Center</t>
  </si>
  <si>
    <t>Sarah Bush Lincoln Health Ctr</t>
  </si>
  <si>
    <t>Anderson Hospital</t>
  </si>
  <si>
    <t>Edward Hospital</t>
  </si>
  <si>
    <t>Advocate Christ Medical Center</t>
  </si>
  <si>
    <t>UnityPoint Health - Methodist</t>
  </si>
  <si>
    <t>OSF Saint Francis Medical Ctr</t>
  </si>
  <si>
    <t>Mercyhealth Hosp-Rockton Ave</t>
  </si>
  <si>
    <t>SwedishAmerican Hospital</t>
  </si>
  <si>
    <t>UnityPoint Health - Trinity</t>
  </si>
  <si>
    <t>Memorial Medical Center</t>
  </si>
  <si>
    <t>HSHS St John's Hospital</t>
  </si>
  <si>
    <t>Carle Foundation Hospital</t>
  </si>
  <si>
    <t>Vista Medical Center East</t>
  </si>
  <si>
    <t>NW Med Central DuPage Hospital</t>
  </si>
  <si>
    <t>Franciscan Health Oly Fl/Chg</t>
  </si>
  <si>
    <t>Directed Payment Calculation:  Other Acute Hospitals</t>
  </si>
  <si>
    <t>Determination Period: April 1, 2024 - June 30, 2024</t>
  </si>
  <si>
    <t>Data Period:  October 1, 2023 - December 31, 2023</t>
  </si>
  <si>
    <t>Alton Memorial Hospital</t>
  </si>
  <si>
    <t>Northwest Community Hospital</t>
  </si>
  <si>
    <t>AMITA Adventist MC-Bolingbrook</t>
  </si>
  <si>
    <t>OSF St Joseph Medical Center</t>
  </si>
  <si>
    <t>Advocate Good Shepherd Hospital</t>
  </si>
  <si>
    <t>Graham Hospital</t>
  </si>
  <si>
    <t>Other Acute</t>
  </si>
  <si>
    <t>Presence Saint Joseph Hospital</t>
  </si>
  <si>
    <t>Presence Resurrection Med Ctr</t>
  </si>
  <si>
    <t>Shriners Hosps for Chld-Chicago</t>
  </si>
  <si>
    <t>Decatur Memorial Hospital</t>
  </si>
  <si>
    <t>NW Med Kishwaukee Hospital</t>
  </si>
  <si>
    <t>Katherine Shaw Bethea Hospital</t>
  </si>
  <si>
    <t>Advocate Good Samaritan Hosp</t>
  </si>
  <si>
    <t>HSHS St Anthony's Memorial Hosp</t>
  </si>
  <si>
    <t>Advocate Sherman Hospital</t>
  </si>
  <si>
    <t>AMITA Hlth Alexian Bros Med Ctr</t>
  </si>
  <si>
    <t>FHN Memorial Hospital</t>
  </si>
  <si>
    <t>NW Med Delnor Hospital</t>
  </si>
  <si>
    <t>HSHS Holy Family Hospital</t>
  </si>
  <si>
    <t>AMITA Adventist MC-Hinsdale</t>
  </si>
  <si>
    <t>AMITA Hlth St Alexius Med Ctr</t>
  </si>
  <si>
    <t>Silver Cross Hospital</t>
  </si>
  <si>
    <t>NW Med Lake Forest Hospital</t>
  </si>
  <si>
    <t>AMITA Adventist MC-La Grange</t>
  </si>
  <si>
    <t>Advocate Condell Medical Center</t>
  </si>
  <si>
    <t>Morris Hospital &amp; Hlthcare Ctrs</t>
  </si>
  <si>
    <t>Good Samaritan Region Hlth Ctr</t>
  </si>
  <si>
    <t>Heartland Regional Medical Ctr</t>
  </si>
  <si>
    <t>Gottlieb Memorial Hosp</t>
  </si>
  <si>
    <t>Crossroads Community Hospital</t>
  </si>
  <si>
    <t>Advocate BroMenn Medical Center</t>
  </si>
  <si>
    <t>Richland Memorial Hospital</t>
  </si>
  <si>
    <t>Rush Oak Park Hospital</t>
  </si>
  <si>
    <t>UnityPoint Health - Pekin</t>
  </si>
  <si>
    <t>UnityPoint Health - Proctor</t>
  </si>
  <si>
    <t>OSF Saint James-J W Albrecht MC</t>
  </si>
  <si>
    <t>Advocate Lutheran General Hosp</t>
  </si>
  <si>
    <t>Palos Community Hospital</t>
  </si>
  <si>
    <t>Blessing Hospital</t>
  </si>
  <si>
    <t>OSF Saint Anthony Medical Ctr</t>
  </si>
  <si>
    <t>Genesis Medical Center, Silvis</t>
  </si>
  <si>
    <t>OSF Heart of Mary(Prev. Presence Covenant Med Center)</t>
  </si>
  <si>
    <t>Midwestern Regional Med Ctr</t>
  </si>
  <si>
    <t>Safety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</si>
</sst>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6" fontId="4" fillId="0" borderId="4" xfId="0" applyNumberFormat="1" applyFont="1" applyBorder="1"/>
    <xf numFmtId="6" fontId="4" fillId="0" borderId="0" xfId="0" applyNumberFormat="1" applyFont="1"/>
    <xf numFmtId="6" fontId="4" fillId="0" borderId="0" xfId="1" applyNumberFormat="1" applyFont="1" applyBorder="1"/>
    <xf numFmtId="6" fontId="0" fillId="0" borderId="5" xfId="0" applyNumberFormat="1" applyBorder="1"/>
    <xf numFmtId="0" fontId="4" fillId="0" borderId="4" xfId="0" applyFont="1" applyBorder="1"/>
    <xf numFmtId="0" fontId="0" fillId="0" borderId="5" xfId="0" applyBorder="1"/>
    <xf numFmtId="164" fontId="4" fillId="0" borderId="6" xfId="2" applyNumberFormat="1" applyFont="1" applyBorder="1" applyAlignment="1">
      <alignment horizontal="center"/>
    </xf>
    <xf numFmtId="0" fontId="4" fillId="0" borderId="7" xfId="0" applyFont="1" applyBorder="1"/>
    <xf numFmtId="164" fontId="4" fillId="0" borderId="7" xfId="2" applyNumberFormat="1" applyFont="1" applyBorder="1"/>
    <xf numFmtId="0" fontId="0" fillId="0" borderId="8" xfId="0" applyBorder="1"/>
    <xf numFmtId="164" fontId="0" fillId="0" borderId="0" xfId="0" applyNumberFormat="1"/>
    <xf numFmtId="44" fontId="0" fillId="0" borderId="0" xfId="0" applyNumberFormat="1"/>
    <xf numFmtId="0" fontId="0" fillId="0" borderId="0" xfId="0" applyAlignment="1">
      <alignment wrapText="1"/>
    </xf>
    <xf numFmtId="0" fontId="7" fillId="2" borderId="9" xfId="3" applyFont="1" applyFill="1" applyBorder="1" applyAlignment="1">
      <alignment horizontal="center" wrapText="1"/>
    </xf>
    <xf numFmtId="165" fontId="7" fillId="2" borderId="9" xfId="1" applyNumberFormat="1" applyFont="1" applyFill="1" applyBorder="1" applyAlignment="1">
      <alignment horizontal="center" wrapText="1"/>
    </xf>
    <xf numFmtId="0" fontId="7" fillId="2" borderId="0" xfId="3" applyFont="1" applyFill="1" applyAlignment="1">
      <alignment horizontal="center" wrapText="1"/>
    </xf>
    <xf numFmtId="165" fontId="7" fillId="2" borderId="0" xfId="1" applyNumberFormat="1" applyFont="1" applyFill="1" applyBorder="1" applyAlignment="1">
      <alignment horizontal="center" wrapText="1"/>
    </xf>
    <xf numFmtId="44" fontId="7" fillId="2" borderId="0" xfId="2" applyFont="1" applyFill="1" applyBorder="1" applyAlignment="1">
      <alignment horizontal="center" wrapText="1"/>
    </xf>
    <xf numFmtId="164" fontId="7" fillId="2" borderId="0" xfId="2" applyNumberFormat="1" applyFont="1" applyFill="1" applyBorder="1" applyAlignment="1">
      <alignment horizont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165" fontId="0" fillId="0" borderId="0" xfId="1" applyNumberFormat="1" applyFont="1"/>
    <xf numFmtId="44" fontId="0" fillId="0" borderId="0" xfId="2" applyFont="1"/>
    <xf numFmtId="164" fontId="0" fillId="0" borderId="0" xfId="2" applyNumberFormat="1" applyFont="1"/>
    <xf numFmtId="164" fontId="0" fillId="0" borderId="0" xfId="0" applyNumberFormat="1" applyAlignment="1">
      <alignment wrapText="1"/>
    </xf>
    <xf numFmtId="6" fontId="4" fillId="0" borderId="4" xfId="2" applyNumberFormat="1" applyFont="1" applyBorder="1"/>
    <xf numFmtId="6" fontId="4" fillId="0" borderId="0" xfId="2" applyNumberFormat="1" applyFont="1" applyBorder="1"/>
    <xf numFmtId="165" fontId="4" fillId="0" borderId="4" xfId="1" applyNumberFormat="1" applyFont="1" applyBorder="1" applyAlignment="1">
      <alignment horizontal="center"/>
    </xf>
    <xf numFmtId="165" fontId="4" fillId="0" borderId="0" xfId="1" applyNumberFormat="1" applyFont="1" applyBorder="1"/>
    <xf numFmtId="164" fontId="4" fillId="0" borderId="6" xfId="2" applyNumberFormat="1" applyFont="1" applyBorder="1"/>
    <xf numFmtId="165" fontId="0" fillId="0" borderId="0" xfId="0" applyNumberFormat="1" applyAlignment="1">
      <alignment horizontal="center"/>
    </xf>
    <xf numFmtId="165" fontId="0" fillId="0" borderId="0" xfId="0" applyNumberFormat="1"/>
    <xf numFmtId="43" fontId="0" fillId="0" borderId="0" xfId="0" applyNumberFormat="1"/>
    <xf numFmtId="0" fontId="8" fillId="0" borderId="0" xfId="3" applyFont="1" applyAlignment="1">
      <alignment horizontal="right"/>
    </xf>
    <xf numFmtId="164" fontId="4" fillId="0" borderId="0" xfId="2" applyNumberFormat="1" applyFont="1"/>
    <xf numFmtId="164" fontId="4" fillId="0" borderId="4" xfId="2" applyNumberFormat="1" applyFont="1" applyBorder="1"/>
    <xf numFmtId="164" fontId="4" fillId="0" borderId="0" xfId="2" applyNumberFormat="1" applyFont="1" applyBorder="1"/>
    <xf numFmtId="0" fontId="0" fillId="0" borderId="0" xfId="0" applyAlignment="1">
      <alignment horizontal="center"/>
    </xf>
    <xf numFmtId="8" fontId="0" fillId="0" borderId="0" xfId="0" applyNumberFormat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65" fontId="4" fillId="0" borderId="10" xfId="1" applyNumberFormat="1" applyFont="1" applyBorder="1"/>
    <xf numFmtId="164" fontId="4" fillId="0" borderId="10" xfId="2" applyNumberFormat="1" applyFont="1" applyBorder="1"/>
    <xf numFmtId="165" fontId="4" fillId="0" borderId="10" xfId="0" applyNumberFormat="1" applyFont="1" applyBorder="1"/>
    <xf numFmtId="164" fontId="4" fillId="0" borderId="10" xfId="0" applyNumberFormat="1" applyFont="1" applyBorder="1"/>
    <xf numFmtId="7" fontId="0" fillId="0" borderId="0" xfId="2" applyNumberFormat="1" applyFont="1" applyBorder="1"/>
    <xf numFmtId="7" fontId="0" fillId="0" borderId="0" xfId="0" applyNumberFormat="1"/>
    <xf numFmtId="0" fontId="9" fillId="0" borderId="0" xfId="0" applyFont="1" applyAlignment="1">
      <alignment horizontal="center"/>
    </xf>
    <xf numFmtId="0" fontId="9" fillId="0" borderId="0" xfId="0" applyFont="1"/>
    <xf numFmtId="165" fontId="5" fillId="0" borderId="0" xfId="1" applyNumberFormat="1" applyFont="1"/>
    <xf numFmtId="0" fontId="5" fillId="0" borderId="0" xfId="0" applyFont="1"/>
    <xf numFmtId="166" fontId="5" fillId="0" borderId="0" xfId="0" applyNumberFormat="1" applyFont="1"/>
    <xf numFmtId="43" fontId="5" fillId="0" borderId="0" xfId="0" applyNumberFormat="1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/>
    <xf numFmtId="0" fontId="7" fillId="0" borderId="0" xfId="3" applyFont="1" applyAlignment="1">
      <alignment horizontal="center" wrapText="1"/>
    </xf>
    <xf numFmtId="166" fontId="0" fillId="0" borderId="0" xfId="0" applyNumberFormat="1"/>
    <xf numFmtId="44" fontId="0" fillId="0" borderId="0" xfId="0" applyNumberFormat="1" applyAlignment="1">
      <alignment horizontal="center"/>
    </xf>
    <xf numFmtId="0" fontId="8" fillId="0" borderId="0" xfId="3" applyFont="1" applyAlignment="1">
      <alignment horizontal="center" wrapText="1"/>
    </xf>
    <xf numFmtId="0" fontId="3" fillId="0" borderId="0" xfId="0" applyFont="1"/>
    <xf numFmtId="164" fontId="7" fillId="2" borderId="9" xfId="2" applyNumberFormat="1" applyFont="1" applyFill="1" applyBorder="1" applyAlignment="1">
      <alignment horizontal="center" wrapText="1"/>
    </xf>
    <xf numFmtId="7" fontId="0" fillId="0" borderId="0" xfId="0" applyNumberFormat="1" applyAlignment="1">
      <alignment horizontal="center"/>
    </xf>
    <xf numFmtId="165" fontId="0" fillId="0" borderId="0" xfId="1" applyNumberFormat="1" applyFont="1" applyFill="1"/>
  </cellXfs>
  <cellStyles count="4">
    <cellStyle name="Comma" xfId="1" builtinId="3"/>
    <cellStyle name="Currency" xfId="2" builtinId="4"/>
    <cellStyle name="Normal" xfId="0" builtinId="0"/>
    <cellStyle name="Normal_Sheet1 2 2" xfId="3" xr:uid="{9ECE2B47-EBA1-4A52-AB33-DB6C5112B2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0B71A-01EE-4D81-857C-44218FE915CA}">
  <sheetPr>
    <pageSetUpPr fitToPage="1"/>
  </sheetPr>
  <dimension ref="A1:N38"/>
  <sheetViews>
    <sheetView tabSelected="1" topLeftCell="B1" workbookViewId="0">
      <selection activeCell="B3" sqref="B3"/>
    </sheetView>
  </sheetViews>
  <sheetFormatPr defaultRowHeight="14.5" x14ac:dyDescent="0.35"/>
  <cols>
    <col min="1" max="1" width="9.1796875" hidden="1" customWidth="1"/>
    <col min="2" max="2" width="8" customWidth="1"/>
    <col min="3" max="3" width="31.453125" bestFit="1" customWidth="1"/>
    <col min="4" max="4" width="14.453125" bestFit="1" customWidth="1"/>
    <col min="6" max="6" width="12.26953125" customWidth="1"/>
    <col min="7" max="7" width="17.7265625" customWidth="1"/>
    <col min="8" max="8" width="12.26953125" customWidth="1"/>
    <col min="9" max="9" width="11.7265625" customWidth="1"/>
    <col min="10" max="10" width="17.7265625" customWidth="1"/>
    <col min="11" max="11" width="14.1796875" customWidth="1"/>
    <col min="12" max="12" width="14.7265625" bestFit="1" customWidth="1"/>
    <col min="13" max="13" width="12.1796875" bestFit="1" customWidth="1"/>
    <col min="14" max="14" width="13.54296875" bestFit="1" customWidth="1"/>
  </cols>
  <sheetData>
    <row r="1" spans="1:13" x14ac:dyDescent="0.35">
      <c r="B1" s="1" t="s">
        <v>0</v>
      </c>
    </row>
    <row r="2" spans="1:13" x14ac:dyDescent="0.35">
      <c r="B2" s="1" t="s">
        <v>1</v>
      </c>
    </row>
    <row r="3" spans="1:13" ht="15" thickBot="1" x14ac:dyDescent="0.4"/>
    <row r="4" spans="1:13" x14ac:dyDescent="0.35">
      <c r="C4" s="2" t="s">
        <v>2</v>
      </c>
      <c r="D4" s="3"/>
      <c r="E4" s="3"/>
      <c r="F4" s="3"/>
      <c r="G4" s="3" t="s">
        <v>3</v>
      </c>
      <c r="H4" s="4"/>
    </row>
    <row r="5" spans="1:13" x14ac:dyDescent="0.35">
      <c r="C5" s="5">
        <v>255001219.74807942</v>
      </c>
      <c r="D5" s="6"/>
      <c r="E5" s="1"/>
      <c r="F5" s="1"/>
      <c r="G5" s="7">
        <v>291431526.75135249</v>
      </c>
      <c r="H5" s="8"/>
    </row>
    <row r="6" spans="1:13" x14ac:dyDescent="0.35">
      <c r="C6" s="9" t="s">
        <v>4</v>
      </c>
      <c r="D6" s="1"/>
      <c r="E6" s="1"/>
      <c r="F6" s="1"/>
      <c r="G6" s="1" t="s">
        <v>5</v>
      </c>
      <c r="H6" s="10"/>
    </row>
    <row r="7" spans="1:13" ht="15" thickBot="1" x14ac:dyDescent="0.4">
      <c r="C7" s="11">
        <f>C5/4</f>
        <v>63750304.937019855</v>
      </c>
      <c r="D7" s="12"/>
      <c r="E7" s="12"/>
      <c r="F7" s="12"/>
      <c r="G7" s="13">
        <f>G5/4</f>
        <v>72857881.687838122</v>
      </c>
      <c r="H7" s="14"/>
      <c r="J7" s="15"/>
    </row>
    <row r="8" spans="1:13" x14ac:dyDescent="0.35">
      <c r="J8" s="15"/>
    </row>
    <row r="9" spans="1:13" x14ac:dyDescent="0.35">
      <c r="B9" s="1" t="s">
        <v>6</v>
      </c>
    </row>
    <row r="10" spans="1:13" x14ac:dyDescent="0.35">
      <c r="B10" s="1"/>
    </row>
    <row r="11" spans="1:13" x14ac:dyDescent="0.35">
      <c r="B11" s="1" t="s">
        <v>7</v>
      </c>
    </row>
    <row r="12" spans="1:13" x14ac:dyDescent="0.35">
      <c r="K12" s="16"/>
    </row>
    <row r="14" spans="1:13" s="17" customFormat="1" ht="43.5" x14ac:dyDescent="0.3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3" s="17" customFormat="1" x14ac:dyDescent="0.35">
      <c r="B15" s="20"/>
      <c r="C15" s="20"/>
      <c r="D15" s="20"/>
      <c r="E15" s="21">
        <f>SUM(E16:E38)</f>
        <v>54237</v>
      </c>
      <c r="F15" s="22">
        <f>C7/E15</f>
        <v>1175.4024916020403</v>
      </c>
      <c r="G15" s="23">
        <f>SUM(G16:G38)</f>
        <v>63750304.937019855</v>
      </c>
      <c r="H15" s="21">
        <f>SUM(H16:H38)</f>
        <v>173069</v>
      </c>
      <c r="I15" s="22">
        <f>G7/H15</f>
        <v>420.97592109411926</v>
      </c>
      <c r="J15" s="23">
        <f>SUM(J16:J38)</f>
        <v>72857881.687838137</v>
      </c>
      <c r="K15" s="23">
        <f>SUM(K16:K38)</f>
        <v>136608186.62485799</v>
      </c>
      <c r="L15" s="23">
        <f t="shared" ref="L15:L38" si="0">K15/3</f>
        <v>45536062.208285995</v>
      </c>
    </row>
    <row r="16" spans="1:13" x14ac:dyDescent="0.35">
      <c r="A16">
        <v>143301</v>
      </c>
      <c r="B16" s="24">
        <v>3036</v>
      </c>
      <c r="C16" s="25" t="s">
        <v>19</v>
      </c>
      <c r="D16" t="s">
        <v>244</v>
      </c>
      <c r="E16" s="26">
        <v>1306</v>
      </c>
      <c r="F16" s="27">
        <f t="shared" ref="F16:F38" si="1">$F$15</f>
        <v>1175.4024916020403</v>
      </c>
      <c r="G16" s="28">
        <f t="shared" ref="G16:G38" si="2">E16*F16</f>
        <v>1535075.6540322646</v>
      </c>
      <c r="H16" s="26">
        <v>3661</v>
      </c>
      <c r="I16" s="27">
        <f t="shared" ref="I16:I38" si="3">$I$15</f>
        <v>420.97592109411926</v>
      </c>
      <c r="J16" s="28">
        <f t="shared" ref="J16:J38" si="4">H16*I16</f>
        <v>1541192.8471255705</v>
      </c>
      <c r="K16" s="28">
        <f t="shared" ref="K16:K38" si="5">J16+G16</f>
        <v>3076268.5011578351</v>
      </c>
      <c r="L16" s="29">
        <f t="shared" si="0"/>
        <v>1025422.8337192783</v>
      </c>
      <c r="M16" s="15"/>
    </row>
    <row r="17" spans="1:14" x14ac:dyDescent="0.35">
      <c r="A17">
        <v>140110</v>
      </c>
      <c r="B17" s="24">
        <v>15010</v>
      </c>
      <c r="C17" s="25" t="s">
        <v>20</v>
      </c>
      <c r="D17" t="s">
        <v>244</v>
      </c>
      <c r="E17" s="26">
        <v>1080</v>
      </c>
      <c r="F17" s="27">
        <f t="shared" si="1"/>
        <v>1175.4024916020403</v>
      </c>
      <c r="G17" s="28">
        <f t="shared" si="2"/>
        <v>1269434.6909302035</v>
      </c>
      <c r="H17" s="26">
        <v>13740</v>
      </c>
      <c r="I17" s="27">
        <f t="shared" si="3"/>
        <v>420.97592109411926</v>
      </c>
      <c r="J17" s="28">
        <f t="shared" si="4"/>
        <v>5784209.1558331987</v>
      </c>
      <c r="K17" s="28">
        <f t="shared" si="5"/>
        <v>7053643.8467634022</v>
      </c>
      <c r="L17" s="29">
        <f t="shared" si="0"/>
        <v>2351214.6155878007</v>
      </c>
      <c r="M17" s="15"/>
    </row>
    <row r="18" spans="1:14" x14ac:dyDescent="0.35">
      <c r="A18">
        <v>140206</v>
      </c>
      <c r="B18" s="24">
        <v>3046</v>
      </c>
      <c r="C18" s="25" t="s">
        <v>21</v>
      </c>
      <c r="D18" t="s">
        <v>244</v>
      </c>
      <c r="E18" s="26">
        <v>3700</v>
      </c>
      <c r="F18" s="27">
        <f t="shared" si="1"/>
        <v>1175.4024916020403</v>
      </c>
      <c r="G18" s="28">
        <f t="shared" si="2"/>
        <v>4348989.2189275492</v>
      </c>
      <c r="H18" s="26">
        <v>7891</v>
      </c>
      <c r="I18" s="27">
        <f t="shared" si="3"/>
        <v>420.97592109411926</v>
      </c>
      <c r="J18" s="28">
        <f t="shared" si="4"/>
        <v>3321920.9933536951</v>
      </c>
      <c r="K18" s="28">
        <f t="shared" si="5"/>
        <v>7670910.2122812439</v>
      </c>
      <c r="L18" s="29">
        <f t="shared" si="0"/>
        <v>2556970.0707604145</v>
      </c>
      <c r="M18" s="15"/>
    </row>
    <row r="19" spans="1:14" x14ac:dyDescent="0.35">
      <c r="A19">
        <v>140077</v>
      </c>
      <c r="B19" s="24">
        <v>5013</v>
      </c>
      <c r="C19" s="25" t="s">
        <v>22</v>
      </c>
      <c r="D19" t="s">
        <v>244</v>
      </c>
      <c r="E19" s="26">
        <v>676</v>
      </c>
      <c r="F19" s="27">
        <f t="shared" si="1"/>
        <v>1175.4024916020403</v>
      </c>
      <c r="G19" s="28">
        <f t="shared" si="2"/>
        <v>794572.08432297921</v>
      </c>
      <c r="H19" s="26">
        <v>6906</v>
      </c>
      <c r="I19" s="27">
        <f t="shared" si="3"/>
        <v>420.97592109411926</v>
      </c>
      <c r="J19" s="28">
        <f t="shared" si="4"/>
        <v>2907259.7110759877</v>
      </c>
      <c r="K19" s="28">
        <f t="shared" si="5"/>
        <v>3701831.7953989669</v>
      </c>
      <c r="L19" s="29">
        <f t="shared" si="0"/>
        <v>1233943.9317996555</v>
      </c>
      <c r="M19" s="15"/>
    </row>
    <row r="20" spans="1:14" x14ac:dyDescent="0.35">
      <c r="A20">
        <v>140083</v>
      </c>
      <c r="B20" s="24">
        <v>3038</v>
      </c>
      <c r="C20" s="25" t="s">
        <v>23</v>
      </c>
      <c r="D20" t="s">
        <v>244</v>
      </c>
      <c r="E20" s="26">
        <v>2062</v>
      </c>
      <c r="F20" s="27">
        <f t="shared" si="1"/>
        <v>1175.4024916020403</v>
      </c>
      <c r="G20" s="28">
        <f t="shared" si="2"/>
        <v>2423679.9376834072</v>
      </c>
      <c r="H20" s="26">
        <v>2500</v>
      </c>
      <c r="I20" s="27">
        <f t="shared" si="3"/>
        <v>420.97592109411926</v>
      </c>
      <c r="J20" s="28">
        <f t="shared" si="4"/>
        <v>1052439.8027352982</v>
      </c>
      <c r="K20" s="28">
        <f t="shared" si="5"/>
        <v>3476119.7404187052</v>
      </c>
      <c r="L20" s="29">
        <f t="shared" si="0"/>
        <v>1158706.5801395683</v>
      </c>
      <c r="M20" s="15"/>
    </row>
    <row r="21" spans="1:14" x14ac:dyDescent="0.35">
      <c r="A21">
        <v>140095</v>
      </c>
      <c r="B21" s="24">
        <v>3075</v>
      </c>
      <c r="C21" s="25" t="s">
        <v>24</v>
      </c>
      <c r="D21" t="s">
        <v>244</v>
      </c>
      <c r="E21" s="26">
        <v>3142</v>
      </c>
      <c r="F21" s="27">
        <f t="shared" si="1"/>
        <v>1175.4024916020403</v>
      </c>
      <c r="G21" s="28">
        <f t="shared" si="2"/>
        <v>3693114.6286136108</v>
      </c>
      <c r="H21" s="26">
        <v>11347</v>
      </c>
      <c r="I21" s="27">
        <f t="shared" si="3"/>
        <v>420.97592109411926</v>
      </c>
      <c r="J21" s="28">
        <f t="shared" si="4"/>
        <v>4776813.7766549708</v>
      </c>
      <c r="K21" s="28">
        <f t="shared" si="5"/>
        <v>8469928.4052685816</v>
      </c>
      <c r="L21" s="29">
        <f t="shared" si="0"/>
        <v>2823309.4684228604</v>
      </c>
      <c r="M21" s="15"/>
    </row>
    <row r="22" spans="1:14" x14ac:dyDescent="0.35">
      <c r="A22">
        <v>140115</v>
      </c>
      <c r="B22" s="24">
        <v>3102</v>
      </c>
      <c r="C22" s="25" t="s">
        <v>25</v>
      </c>
      <c r="D22" t="s">
        <v>244</v>
      </c>
      <c r="E22" s="26">
        <v>1944</v>
      </c>
      <c r="F22" s="27">
        <f t="shared" si="1"/>
        <v>1175.4024916020403</v>
      </c>
      <c r="G22" s="28">
        <f t="shared" si="2"/>
        <v>2284982.4436743665</v>
      </c>
      <c r="H22" s="26">
        <v>5253</v>
      </c>
      <c r="I22" s="27">
        <f t="shared" si="3"/>
        <v>420.97592109411926</v>
      </c>
      <c r="J22" s="28">
        <f t="shared" si="4"/>
        <v>2211386.5135074086</v>
      </c>
      <c r="K22" s="28">
        <f t="shared" si="5"/>
        <v>4496368.957181775</v>
      </c>
      <c r="L22" s="29">
        <f t="shared" si="0"/>
        <v>1498789.652393925</v>
      </c>
      <c r="M22" s="15"/>
    </row>
    <row r="23" spans="1:14" x14ac:dyDescent="0.35">
      <c r="A23">
        <v>140103</v>
      </c>
      <c r="B23" s="24">
        <v>3050</v>
      </c>
      <c r="C23" s="25" t="s">
        <v>26</v>
      </c>
      <c r="D23" t="s">
        <v>244</v>
      </c>
      <c r="E23" s="26">
        <v>3260</v>
      </c>
      <c r="F23" s="27">
        <f t="shared" si="1"/>
        <v>1175.4024916020403</v>
      </c>
      <c r="G23" s="28">
        <f t="shared" si="2"/>
        <v>3831812.1226226515</v>
      </c>
      <c r="H23" s="26">
        <v>8996</v>
      </c>
      <c r="I23" s="27">
        <f t="shared" si="3"/>
        <v>420.97592109411926</v>
      </c>
      <c r="J23" s="28">
        <f t="shared" si="4"/>
        <v>3787099.3861626969</v>
      </c>
      <c r="K23" s="28">
        <f t="shared" si="5"/>
        <v>7618911.5087853484</v>
      </c>
      <c r="L23" s="29">
        <f t="shared" si="0"/>
        <v>2539637.1695951163</v>
      </c>
      <c r="M23" s="15"/>
    </row>
    <row r="24" spans="1:14" x14ac:dyDescent="0.35">
      <c r="A24">
        <v>140177</v>
      </c>
      <c r="B24" s="24">
        <v>3071</v>
      </c>
      <c r="C24" s="25" t="s">
        <v>27</v>
      </c>
      <c r="D24" t="s">
        <v>244</v>
      </c>
      <c r="E24" s="26">
        <v>3489</v>
      </c>
      <c r="F24" s="27">
        <f t="shared" si="1"/>
        <v>1175.4024916020403</v>
      </c>
      <c r="G24" s="28">
        <f t="shared" si="2"/>
        <v>4100979.2931995187</v>
      </c>
      <c r="H24" s="26">
        <v>3439</v>
      </c>
      <c r="I24" s="27">
        <f t="shared" si="3"/>
        <v>420.97592109411926</v>
      </c>
      <c r="J24" s="28">
        <f t="shared" si="4"/>
        <v>1447736.1926426762</v>
      </c>
      <c r="K24" s="28">
        <f t="shared" si="5"/>
        <v>5548715.4858421944</v>
      </c>
      <c r="L24" s="29">
        <f t="shared" si="0"/>
        <v>1849571.8286140647</v>
      </c>
      <c r="M24" s="15"/>
    </row>
    <row r="25" spans="1:14" x14ac:dyDescent="0.35">
      <c r="A25">
        <v>140181</v>
      </c>
      <c r="B25" s="24">
        <v>3068</v>
      </c>
      <c r="C25" s="25" t="s">
        <v>28</v>
      </c>
      <c r="D25" t="s">
        <v>244</v>
      </c>
      <c r="E25" s="26">
        <v>1165</v>
      </c>
      <c r="F25" s="27">
        <f t="shared" si="1"/>
        <v>1175.4024916020403</v>
      </c>
      <c r="G25" s="28">
        <f t="shared" si="2"/>
        <v>1369343.9027163771</v>
      </c>
      <c r="H25" s="26">
        <v>1121</v>
      </c>
      <c r="I25" s="27">
        <f t="shared" si="3"/>
        <v>420.97592109411926</v>
      </c>
      <c r="J25" s="28">
        <f t="shared" si="4"/>
        <v>471914.0075465077</v>
      </c>
      <c r="K25" s="28">
        <f t="shared" si="5"/>
        <v>1841257.9102628848</v>
      </c>
      <c r="L25" s="29">
        <f t="shared" si="0"/>
        <v>613752.63675429497</v>
      </c>
      <c r="M25" s="15"/>
    </row>
    <row r="26" spans="1:14" x14ac:dyDescent="0.35">
      <c r="A26">
        <v>140197</v>
      </c>
      <c r="B26" s="24">
        <v>3020</v>
      </c>
      <c r="C26" s="25" t="s">
        <v>29</v>
      </c>
      <c r="D26" t="s">
        <v>244</v>
      </c>
      <c r="E26" s="26">
        <v>2115</v>
      </c>
      <c r="F26" s="27">
        <f t="shared" si="1"/>
        <v>1175.4024916020403</v>
      </c>
      <c r="G26" s="28">
        <f t="shared" si="2"/>
        <v>2485976.2697383151</v>
      </c>
      <c r="H26" s="26">
        <v>632</v>
      </c>
      <c r="I26" s="27">
        <f t="shared" si="3"/>
        <v>420.97592109411926</v>
      </c>
      <c r="J26" s="28">
        <f t="shared" si="4"/>
        <v>266056.78213148337</v>
      </c>
      <c r="K26" s="28">
        <f t="shared" si="5"/>
        <v>2752033.0518697985</v>
      </c>
      <c r="L26" s="29">
        <f t="shared" si="0"/>
        <v>917344.35062326619</v>
      </c>
      <c r="M26" s="15"/>
    </row>
    <row r="27" spans="1:14" x14ac:dyDescent="0.35">
      <c r="A27">
        <v>140114</v>
      </c>
      <c r="B27" s="24">
        <v>3056</v>
      </c>
      <c r="C27" s="25" t="s">
        <v>30</v>
      </c>
      <c r="D27" t="s">
        <v>244</v>
      </c>
      <c r="E27" s="26">
        <v>3978</v>
      </c>
      <c r="F27" s="27">
        <f t="shared" si="1"/>
        <v>1175.4024916020403</v>
      </c>
      <c r="G27" s="28">
        <f t="shared" si="2"/>
        <v>4675751.1115929168</v>
      </c>
      <c r="H27" s="26">
        <v>15716</v>
      </c>
      <c r="I27" s="27">
        <f t="shared" si="3"/>
        <v>420.97592109411926</v>
      </c>
      <c r="J27" s="28">
        <f t="shared" si="4"/>
        <v>6616057.5759151783</v>
      </c>
      <c r="K27" s="28">
        <f t="shared" si="5"/>
        <v>11291808.687508095</v>
      </c>
      <c r="L27" s="29">
        <f t="shared" si="0"/>
        <v>3763936.229169365</v>
      </c>
      <c r="M27" s="15"/>
    </row>
    <row r="28" spans="1:14" x14ac:dyDescent="0.35">
      <c r="A28">
        <v>140068</v>
      </c>
      <c r="B28" s="24">
        <v>3107</v>
      </c>
      <c r="C28" s="25" t="s">
        <v>31</v>
      </c>
      <c r="D28" t="s">
        <v>244</v>
      </c>
      <c r="E28" s="26">
        <v>1453</v>
      </c>
      <c r="F28" s="27">
        <f t="shared" si="1"/>
        <v>1175.4024916020403</v>
      </c>
      <c r="G28" s="28">
        <f t="shared" si="2"/>
        <v>1707859.8202977646</v>
      </c>
      <c r="H28" s="26">
        <v>3533</v>
      </c>
      <c r="I28" s="27">
        <f t="shared" si="3"/>
        <v>420.97592109411926</v>
      </c>
      <c r="J28" s="28">
        <f t="shared" si="4"/>
        <v>1487307.9292255233</v>
      </c>
      <c r="K28" s="28">
        <f t="shared" si="5"/>
        <v>3195167.7495232876</v>
      </c>
      <c r="L28" s="29">
        <f t="shared" si="0"/>
        <v>1065055.9165077626</v>
      </c>
      <c r="M28" s="15"/>
    </row>
    <row r="29" spans="1:14" x14ac:dyDescent="0.35">
      <c r="A29">
        <v>140292</v>
      </c>
      <c r="B29" s="24">
        <v>7074</v>
      </c>
      <c r="C29" s="25" t="s">
        <v>32</v>
      </c>
      <c r="D29" t="s">
        <v>244</v>
      </c>
      <c r="E29" s="26">
        <v>1347</v>
      </c>
      <c r="F29" s="27">
        <f t="shared" si="1"/>
        <v>1175.4024916020403</v>
      </c>
      <c r="G29" s="28">
        <f t="shared" si="2"/>
        <v>1583267.1561879483</v>
      </c>
      <c r="H29" s="26">
        <v>4033</v>
      </c>
      <c r="I29" s="27">
        <f t="shared" si="3"/>
        <v>420.97592109411926</v>
      </c>
      <c r="J29" s="28">
        <f t="shared" si="4"/>
        <v>1697795.889772583</v>
      </c>
      <c r="K29" s="28">
        <f t="shared" si="5"/>
        <v>3281063.0459605316</v>
      </c>
      <c r="L29" s="29">
        <f t="shared" si="0"/>
        <v>1093687.6819868439</v>
      </c>
      <c r="M29" s="15"/>
      <c r="N29" s="16"/>
    </row>
    <row r="30" spans="1:14" x14ac:dyDescent="0.35">
      <c r="A30">
        <v>140180</v>
      </c>
      <c r="B30" s="24">
        <v>3054</v>
      </c>
      <c r="C30" s="25" t="s">
        <v>33</v>
      </c>
      <c r="D30" t="s">
        <v>244</v>
      </c>
      <c r="E30" s="26">
        <v>7674</v>
      </c>
      <c r="F30" s="27">
        <f t="shared" si="1"/>
        <v>1175.4024916020403</v>
      </c>
      <c r="G30" s="28">
        <f t="shared" si="2"/>
        <v>9020038.7205540575</v>
      </c>
      <c r="H30" s="26">
        <v>19229</v>
      </c>
      <c r="I30" s="27">
        <f t="shared" si="3"/>
        <v>420.97592109411926</v>
      </c>
      <c r="J30" s="28">
        <f t="shared" si="4"/>
        <v>8094945.9867188195</v>
      </c>
      <c r="K30" s="28">
        <f t="shared" si="5"/>
        <v>17114984.707272876</v>
      </c>
      <c r="L30" s="29">
        <f t="shared" si="0"/>
        <v>5704994.9024242917</v>
      </c>
      <c r="M30" s="15"/>
    </row>
    <row r="31" spans="1:14" x14ac:dyDescent="0.35">
      <c r="A31">
        <v>140174</v>
      </c>
      <c r="B31" s="24">
        <v>1012</v>
      </c>
      <c r="C31" s="25" t="s">
        <v>34</v>
      </c>
      <c r="D31" t="s">
        <v>244</v>
      </c>
      <c r="E31" s="26">
        <v>1976</v>
      </c>
      <c r="F31" s="27">
        <f t="shared" si="1"/>
        <v>1175.4024916020403</v>
      </c>
      <c r="G31" s="28">
        <f t="shared" si="2"/>
        <v>2322595.3234056318</v>
      </c>
      <c r="H31" s="26">
        <v>6201</v>
      </c>
      <c r="I31" s="27">
        <f t="shared" si="3"/>
        <v>420.97592109411926</v>
      </c>
      <c r="J31" s="28">
        <f t="shared" si="4"/>
        <v>2610471.6867046333</v>
      </c>
      <c r="K31" s="28">
        <f t="shared" si="5"/>
        <v>4933067.0101102646</v>
      </c>
      <c r="L31" s="29">
        <f t="shared" si="0"/>
        <v>1644355.6700367548</v>
      </c>
      <c r="M31" s="15"/>
    </row>
    <row r="32" spans="1:14" x14ac:dyDescent="0.35">
      <c r="A32">
        <v>140125</v>
      </c>
      <c r="B32" s="24">
        <v>7007</v>
      </c>
      <c r="C32" s="25" t="s">
        <v>35</v>
      </c>
      <c r="D32" t="s">
        <v>244</v>
      </c>
      <c r="E32" s="26">
        <v>488</v>
      </c>
      <c r="F32" s="27">
        <f t="shared" si="1"/>
        <v>1175.4024916020403</v>
      </c>
      <c r="G32" s="28">
        <f t="shared" si="2"/>
        <v>573596.41590179561</v>
      </c>
      <c r="H32" s="26">
        <v>324</v>
      </c>
      <c r="I32" s="27">
        <f t="shared" si="3"/>
        <v>420.97592109411926</v>
      </c>
      <c r="J32" s="28">
        <f t="shared" si="4"/>
        <v>136396.19843449464</v>
      </c>
      <c r="K32" s="28">
        <f t="shared" si="5"/>
        <v>709992.61433629028</v>
      </c>
      <c r="L32" s="29">
        <f t="shared" si="0"/>
        <v>236664.20477876344</v>
      </c>
      <c r="M32" s="15"/>
    </row>
    <row r="33" spans="1:13" x14ac:dyDescent="0.35">
      <c r="A33">
        <v>140018</v>
      </c>
      <c r="B33" s="24">
        <v>3045</v>
      </c>
      <c r="C33" s="25" t="s">
        <v>36</v>
      </c>
      <c r="D33" t="s">
        <v>244</v>
      </c>
      <c r="E33" s="26">
        <v>6281</v>
      </c>
      <c r="F33" s="27">
        <f t="shared" si="1"/>
        <v>1175.4024916020403</v>
      </c>
      <c r="G33" s="28">
        <f t="shared" si="2"/>
        <v>7382703.0497524152</v>
      </c>
      <c r="H33" s="26">
        <v>23020</v>
      </c>
      <c r="I33" s="27">
        <f t="shared" si="3"/>
        <v>420.97592109411926</v>
      </c>
      <c r="J33" s="28">
        <f t="shared" si="4"/>
        <v>9690865.7035866249</v>
      </c>
      <c r="K33" s="28">
        <f t="shared" si="5"/>
        <v>17073568.753339041</v>
      </c>
      <c r="L33" s="29">
        <f t="shared" si="0"/>
        <v>5691189.5844463473</v>
      </c>
      <c r="M33" s="15"/>
    </row>
    <row r="34" spans="1:13" x14ac:dyDescent="0.35">
      <c r="A34">
        <v>140133</v>
      </c>
      <c r="B34" s="24">
        <v>3032</v>
      </c>
      <c r="C34" s="25" t="s">
        <v>37</v>
      </c>
      <c r="D34" t="s">
        <v>244</v>
      </c>
      <c r="E34" s="26">
        <v>2237</v>
      </c>
      <c r="F34" s="27">
        <f t="shared" si="1"/>
        <v>1175.4024916020403</v>
      </c>
      <c r="G34" s="28">
        <f t="shared" si="2"/>
        <v>2629375.3737137644</v>
      </c>
      <c r="H34" s="26">
        <v>7874</v>
      </c>
      <c r="I34" s="27">
        <f t="shared" si="3"/>
        <v>420.97592109411926</v>
      </c>
      <c r="J34" s="28">
        <f t="shared" si="4"/>
        <v>3314764.4026950952</v>
      </c>
      <c r="K34" s="28">
        <f t="shared" si="5"/>
        <v>5944139.7764088595</v>
      </c>
      <c r="L34" s="29">
        <f t="shared" si="0"/>
        <v>1981379.9254696199</v>
      </c>
      <c r="M34" s="15"/>
    </row>
    <row r="35" spans="1:13" x14ac:dyDescent="0.35">
      <c r="A35">
        <v>140034</v>
      </c>
      <c r="B35" s="24">
        <v>3011</v>
      </c>
      <c r="C35" s="25" t="s">
        <v>38</v>
      </c>
      <c r="D35" t="s">
        <v>244</v>
      </c>
      <c r="E35" s="26">
        <v>886</v>
      </c>
      <c r="F35" s="27">
        <f t="shared" si="1"/>
        <v>1175.4024916020403</v>
      </c>
      <c r="G35" s="28">
        <f t="shared" si="2"/>
        <v>1041406.6075594077</v>
      </c>
      <c r="H35" s="26">
        <v>8844</v>
      </c>
      <c r="I35" s="27">
        <f t="shared" si="3"/>
        <v>420.97592109411926</v>
      </c>
      <c r="J35" s="28">
        <f t="shared" si="4"/>
        <v>3723111.0461563906</v>
      </c>
      <c r="K35" s="28">
        <f t="shared" si="5"/>
        <v>4764517.6537157986</v>
      </c>
      <c r="L35" s="29">
        <f t="shared" si="0"/>
        <v>1588172.5512385995</v>
      </c>
      <c r="M35" s="15"/>
    </row>
    <row r="36" spans="1:13" x14ac:dyDescent="0.35">
      <c r="A36">
        <v>140049</v>
      </c>
      <c r="B36" s="24">
        <v>15001</v>
      </c>
      <c r="C36" s="25" t="s">
        <v>39</v>
      </c>
      <c r="D36" t="s">
        <v>244</v>
      </c>
      <c r="E36" s="26">
        <v>1804</v>
      </c>
      <c r="F36" s="27">
        <f t="shared" si="1"/>
        <v>1175.4024916020403</v>
      </c>
      <c r="G36" s="28">
        <f t="shared" si="2"/>
        <v>2120426.0948500806</v>
      </c>
      <c r="H36" s="26">
        <v>7391</v>
      </c>
      <c r="I36" s="27">
        <f t="shared" si="3"/>
        <v>420.97592109411926</v>
      </c>
      <c r="J36" s="28">
        <f t="shared" si="4"/>
        <v>3111433.0328066354</v>
      </c>
      <c r="K36" s="28">
        <f t="shared" si="5"/>
        <v>5231859.1276567159</v>
      </c>
      <c r="L36" s="29">
        <f t="shared" si="0"/>
        <v>1743953.0425522386</v>
      </c>
      <c r="M36" s="15"/>
    </row>
    <row r="37" spans="1:13" x14ac:dyDescent="0.35">
      <c r="A37">
        <v>140158</v>
      </c>
      <c r="B37" s="24">
        <v>3042</v>
      </c>
      <c r="C37" s="25" t="s">
        <v>40</v>
      </c>
      <c r="D37" t="s">
        <v>244</v>
      </c>
      <c r="E37" s="26">
        <v>1336</v>
      </c>
      <c r="F37" s="27">
        <f t="shared" si="1"/>
        <v>1175.4024916020403</v>
      </c>
      <c r="G37" s="28">
        <f t="shared" si="2"/>
        <v>1570337.7287803257</v>
      </c>
      <c r="H37" s="26">
        <v>7543</v>
      </c>
      <c r="I37" s="27">
        <f t="shared" si="3"/>
        <v>420.97592109411926</v>
      </c>
      <c r="J37" s="28">
        <f t="shared" si="4"/>
        <v>3175421.3728129417</v>
      </c>
      <c r="K37" s="28">
        <f t="shared" si="5"/>
        <v>4745759.1015932672</v>
      </c>
      <c r="L37" s="29">
        <f t="shared" si="0"/>
        <v>1581919.700531089</v>
      </c>
      <c r="M37" s="15"/>
    </row>
    <row r="38" spans="1:13" x14ac:dyDescent="0.35">
      <c r="B38" s="24">
        <v>3085</v>
      </c>
      <c r="C38" s="25" t="s">
        <v>41</v>
      </c>
      <c r="D38" t="s">
        <v>244</v>
      </c>
      <c r="E38" s="26">
        <v>838</v>
      </c>
      <c r="F38" s="27">
        <f t="shared" si="1"/>
        <v>1175.4024916020403</v>
      </c>
      <c r="G38" s="28">
        <f t="shared" si="2"/>
        <v>984987.28796250978</v>
      </c>
      <c r="H38" s="26">
        <v>3875</v>
      </c>
      <c r="I38" s="27">
        <f t="shared" si="3"/>
        <v>420.97592109411926</v>
      </c>
      <c r="J38" s="28">
        <f t="shared" si="4"/>
        <v>1631281.6942397121</v>
      </c>
      <c r="K38" s="28">
        <f t="shared" si="5"/>
        <v>2616268.9822022216</v>
      </c>
      <c r="L38" s="29">
        <f t="shared" si="0"/>
        <v>872089.66073407384</v>
      </c>
      <c r="M38" s="15"/>
    </row>
  </sheetData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5F399-D560-4DF6-ADF9-94A77CCCB4F3}">
  <sheetPr>
    <pageSetUpPr fitToPage="1"/>
  </sheetPr>
  <dimension ref="A1:L67"/>
  <sheetViews>
    <sheetView topLeftCell="B16" workbookViewId="0">
      <selection activeCell="M25" sqref="M25"/>
    </sheetView>
  </sheetViews>
  <sheetFormatPr defaultRowHeight="14.5" x14ac:dyDescent="0.35"/>
  <cols>
    <col min="1" max="1" width="0" hidden="1" customWidth="1"/>
    <col min="3" max="3" width="32.7265625" bestFit="1" customWidth="1"/>
    <col min="4" max="4" width="13.54296875" bestFit="1" customWidth="1"/>
    <col min="6" max="6" width="12.26953125" customWidth="1"/>
    <col min="7" max="7" width="16.1796875" customWidth="1"/>
    <col min="8" max="8" width="12" customWidth="1"/>
    <col min="10" max="10" width="12.54296875" bestFit="1" customWidth="1"/>
    <col min="11" max="11" width="12" bestFit="1" customWidth="1"/>
    <col min="12" max="12" width="13.7265625" bestFit="1" customWidth="1"/>
  </cols>
  <sheetData>
    <row r="1" spans="1:12" x14ac:dyDescent="0.35">
      <c r="B1" s="1" t="s">
        <v>0</v>
      </c>
    </row>
    <row r="2" spans="1:12" x14ac:dyDescent="0.35">
      <c r="B2" s="1" t="s">
        <v>42</v>
      </c>
    </row>
    <row r="3" spans="1:12" ht="15" thickBot="1" x14ac:dyDescent="0.4"/>
    <row r="4" spans="1:12" x14ac:dyDescent="0.35">
      <c r="C4" s="2" t="s">
        <v>2</v>
      </c>
      <c r="D4" s="3"/>
      <c r="E4" s="3"/>
      <c r="F4" s="3"/>
      <c r="G4" s="3" t="s">
        <v>3</v>
      </c>
      <c r="H4" s="4"/>
    </row>
    <row r="5" spans="1:12" x14ac:dyDescent="0.35">
      <c r="C5" s="30">
        <v>9278527.1321239565</v>
      </c>
      <c r="D5" s="6"/>
      <c r="E5" s="1"/>
      <c r="F5" s="1"/>
      <c r="G5" s="31">
        <v>18807693.29649825</v>
      </c>
      <c r="H5" s="8"/>
      <c r="J5" s="15"/>
    </row>
    <row r="6" spans="1:12" x14ac:dyDescent="0.35">
      <c r="C6" s="32" t="s">
        <v>4</v>
      </c>
      <c r="D6" s="1"/>
      <c r="E6" s="1"/>
      <c r="F6" s="1"/>
      <c r="G6" s="33" t="s">
        <v>5</v>
      </c>
      <c r="H6" s="10"/>
      <c r="J6" s="15"/>
    </row>
    <row r="7" spans="1:12" ht="15" thickBot="1" x14ac:dyDescent="0.4">
      <c r="C7" s="34">
        <f>C5/4</f>
        <v>2319631.7830309891</v>
      </c>
      <c r="D7" s="12"/>
      <c r="E7" s="12"/>
      <c r="F7" s="12"/>
      <c r="G7" s="13">
        <f>G5/4</f>
        <v>4701923.3241245626</v>
      </c>
      <c r="H7" s="14"/>
    </row>
    <row r="8" spans="1:12" x14ac:dyDescent="0.35">
      <c r="C8" s="35"/>
      <c r="G8" s="36"/>
    </row>
    <row r="9" spans="1:12" x14ac:dyDescent="0.35">
      <c r="B9" s="1" t="s">
        <v>6</v>
      </c>
      <c r="G9" s="15"/>
    </row>
    <row r="10" spans="1:12" x14ac:dyDescent="0.35">
      <c r="B10" s="1"/>
      <c r="G10" s="15"/>
    </row>
    <row r="11" spans="1:12" x14ac:dyDescent="0.35">
      <c r="B11" s="1" t="s">
        <v>7</v>
      </c>
    </row>
    <row r="12" spans="1:12" x14ac:dyDescent="0.35">
      <c r="E12" s="36"/>
      <c r="F12" s="37"/>
      <c r="I12" s="37"/>
    </row>
    <row r="14" spans="1:12" s="17" customFormat="1" ht="72.5" x14ac:dyDescent="0.3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2" s="17" customFormat="1" x14ac:dyDescent="0.35">
      <c r="B15" s="20"/>
      <c r="C15" s="20"/>
      <c r="D15" s="20"/>
      <c r="E15" s="21">
        <f>SUM(E16:E66)</f>
        <v>870</v>
      </c>
      <c r="F15" s="22">
        <f>C7/E15</f>
        <v>2666.2434287712517</v>
      </c>
      <c r="G15" s="23">
        <f>SUM(G16:G66)</f>
        <v>2319631.7830309891</v>
      </c>
      <c r="H15" s="21">
        <f>SUM(H16:H66)</f>
        <v>50211</v>
      </c>
      <c r="I15" s="22">
        <f>G7/H15</f>
        <v>93.643291791132668</v>
      </c>
      <c r="J15" s="23">
        <f>SUM(J16:J66)</f>
        <v>4701923.3241245626</v>
      </c>
      <c r="K15" s="23">
        <f>SUM(K16:K66)</f>
        <v>7021555.1071555512</v>
      </c>
      <c r="L15" s="23">
        <f>K15/3</f>
        <v>2340518.3690518504</v>
      </c>
    </row>
    <row r="16" spans="1:12" x14ac:dyDescent="0.35">
      <c r="A16">
        <v>141346</v>
      </c>
      <c r="B16" s="38">
        <v>2014</v>
      </c>
      <c r="C16" s="25" t="s">
        <v>43</v>
      </c>
      <c r="D16" t="s">
        <v>44</v>
      </c>
      <c r="E16">
        <v>0</v>
      </c>
      <c r="F16" s="27">
        <f>$F$15</f>
        <v>2666.2434287712517</v>
      </c>
      <c r="G16" s="28">
        <f>F16*E16</f>
        <v>0</v>
      </c>
      <c r="H16" s="26">
        <v>2258</v>
      </c>
      <c r="I16" s="27">
        <f>$I$15</f>
        <v>93.643291791132668</v>
      </c>
      <c r="J16" s="15">
        <f>H16*I16</f>
        <v>211446.55286437756</v>
      </c>
      <c r="K16" s="15">
        <f>J16+G16</f>
        <v>211446.55286437756</v>
      </c>
      <c r="L16" s="29">
        <f t="shared" ref="L16:L34" si="0">K16/3</f>
        <v>70482.184288125849</v>
      </c>
    </row>
    <row r="17" spans="1:12" x14ac:dyDescent="0.35">
      <c r="A17">
        <v>141328</v>
      </c>
      <c r="B17" s="38">
        <v>3062</v>
      </c>
      <c r="C17" s="25" t="s">
        <v>45</v>
      </c>
      <c r="D17" t="s">
        <v>44</v>
      </c>
      <c r="E17">
        <v>0</v>
      </c>
      <c r="F17" s="27">
        <f t="shared" ref="F17:F34" si="1">$F$15</f>
        <v>2666.2434287712517</v>
      </c>
      <c r="G17" s="28">
        <f t="shared" ref="G17:G34" si="2">F17*E17</f>
        <v>0</v>
      </c>
      <c r="H17" s="26">
        <v>1035</v>
      </c>
      <c r="I17" s="27">
        <f t="shared" ref="I17:I34" si="3">$I$15</f>
        <v>93.643291791132668</v>
      </c>
      <c r="J17" s="15">
        <f t="shared" ref="J17:J34" si="4">H17*I17</f>
        <v>96920.807003822309</v>
      </c>
      <c r="K17" s="15">
        <f t="shared" ref="K17:K34" si="5">J17+G17</f>
        <v>96920.807003822309</v>
      </c>
      <c r="L17" s="29">
        <f t="shared" si="0"/>
        <v>32306.935667940768</v>
      </c>
    </row>
    <row r="18" spans="1:12" x14ac:dyDescent="0.35">
      <c r="A18">
        <v>141321</v>
      </c>
      <c r="B18" s="38">
        <v>3091</v>
      </c>
      <c r="C18" s="25" t="s">
        <v>46</v>
      </c>
      <c r="D18" t="s">
        <v>44</v>
      </c>
      <c r="E18">
        <v>2</v>
      </c>
      <c r="F18" s="27">
        <f t="shared" si="1"/>
        <v>2666.2434287712517</v>
      </c>
      <c r="G18" s="28">
        <f t="shared" si="2"/>
        <v>5332.4868575425035</v>
      </c>
      <c r="H18" s="26">
        <v>1086</v>
      </c>
      <c r="I18" s="27">
        <f t="shared" si="3"/>
        <v>93.643291791132668</v>
      </c>
      <c r="J18" s="15">
        <f t="shared" si="4"/>
        <v>101696.61488517007</v>
      </c>
      <c r="K18" s="15">
        <f t="shared" si="5"/>
        <v>107029.10174271258</v>
      </c>
      <c r="L18" s="29">
        <f t="shared" si="0"/>
        <v>35676.367247570859</v>
      </c>
    </row>
    <row r="19" spans="1:12" x14ac:dyDescent="0.35">
      <c r="A19">
        <v>141324</v>
      </c>
      <c r="B19" s="38">
        <v>6003</v>
      </c>
      <c r="C19" s="25" t="s">
        <v>47</v>
      </c>
      <c r="D19" t="s">
        <v>44</v>
      </c>
      <c r="E19">
        <v>25</v>
      </c>
      <c r="F19" s="27">
        <f t="shared" si="1"/>
        <v>2666.2434287712517</v>
      </c>
      <c r="G19" s="28">
        <f t="shared" si="2"/>
        <v>66656.085719281298</v>
      </c>
      <c r="H19" s="26">
        <v>2199</v>
      </c>
      <c r="I19" s="27">
        <f t="shared" si="3"/>
        <v>93.643291791132668</v>
      </c>
      <c r="J19" s="15">
        <f t="shared" si="4"/>
        <v>205921.59864870075</v>
      </c>
      <c r="K19" s="15">
        <f t="shared" si="5"/>
        <v>272577.68436798203</v>
      </c>
      <c r="L19" s="29">
        <f t="shared" si="0"/>
        <v>90859.228122660672</v>
      </c>
    </row>
    <row r="20" spans="1:12" x14ac:dyDescent="0.35">
      <c r="A20">
        <v>141305</v>
      </c>
      <c r="B20" s="38">
        <v>7004</v>
      </c>
      <c r="C20" s="25" t="s">
        <v>48</v>
      </c>
      <c r="D20" t="s">
        <v>44</v>
      </c>
      <c r="E20">
        <v>8</v>
      </c>
      <c r="F20" s="27">
        <f t="shared" si="1"/>
        <v>2666.2434287712517</v>
      </c>
      <c r="G20" s="28">
        <f t="shared" si="2"/>
        <v>21329.947430170014</v>
      </c>
      <c r="H20" s="26">
        <v>1977</v>
      </c>
      <c r="I20" s="27">
        <f t="shared" si="3"/>
        <v>93.643291791132668</v>
      </c>
      <c r="J20" s="15">
        <f t="shared" si="4"/>
        <v>185132.78787106927</v>
      </c>
      <c r="K20" s="15">
        <f t="shared" si="5"/>
        <v>206462.7353012393</v>
      </c>
      <c r="L20" s="29">
        <f t="shared" si="0"/>
        <v>68820.911767079771</v>
      </c>
    </row>
    <row r="21" spans="1:12" x14ac:dyDescent="0.35">
      <c r="A21">
        <v>141320</v>
      </c>
      <c r="B21" s="38">
        <v>8015</v>
      </c>
      <c r="C21" s="25" t="s">
        <v>49</v>
      </c>
      <c r="D21" t="s">
        <v>44</v>
      </c>
      <c r="E21">
        <v>5</v>
      </c>
      <c r="F21" s="27">
        <f t="shared" si="1"/>
        <v>2666.2434287712517</v>
      </c>
      <c r="G21" s="28">
        <f t="shared" si="2"/>
        <v>13331.217143856258</v>
      </c>
      <c r="H21" s="26">
        <v>1593</v>
      </c>
      <c r="I21" s="27">
        <f t="shared" si="3"/>
        <v>93.643291791132668</v>
      </c>
      <c r="J21" s="15">
        <f t="shared" si="4"/>
        <v>149173.76382327435</v>
      </c>
      <c r="K21" s="15">
        <f t="shared" si="5"/>
        <v>162504.9809671306</v>
      </c>
      <c r="L21" s="29">
        <f t="shared" si="0"/>
        <v>54168.326989043533</v>
      </c>
    </row>
    <row r="22" spans="1:12" x14ac:dyDescent="0.35">
      <c r="A22">
        <v>140112</v>
      </c>
      <c r="B22" s="38">
        <v>10005</v>
      </c>
      <c r="C22" s="25" t="s">
        <v>50</v>
      </c>
      <c r="D22" t="s">
        <v>44</v>
      </c>
      <c r="E22">
        <v>18</v>
      </c>
      <c r="F22" s="27">
        <f t="shared" si="1"/>
        <v>2666.2434287712517</v>
      </c>
      <c r="G22" s="28">
        <f t="shared" si="2"/>
        <v>47992.381717882534</v>
      </c>
      <c r="H22" s="26">
        <v>3044</v>
      </c>
      <c r="I22" s="27">
        <f t="shared" si="3"/>
        <v>93.643291791132668</v>
      </c>
      <c r="J22" s="15">
        <f t="shared" si="4"/>
        <v>285050.18021220784</v>
      </c>
      <c r="K22" s="15">
        <f t="shared" si="5"/>
        <v>333042.56193009036</v>
      </c>
      <c r="L22" s="29">
        <f t="shared" si="0"/>
        <v>111014.18731003012</v>
      </c>
    </row>
    <row r="23" spans="1:12" x14ac:dyDescent="0.35">
      <c r="A23">
        <v>141344</v>
      </c>
      <c r="B23" s="38">
        <v>13012</v>
      </c>
      <c r="C23" s="25" t="s">
        <v>51</v>
      </c>
      <c r="D23" t="s">
        <v>44</v>
      </c>
      <c r="E23">
        <v>6</v>
      </c>
      <c r="F23" s="27">
        <f t="shared" si="1"/>
        <v>2666.2434287712517</v>
      </c>
      <c r="G23" s="28">
        <f t="shared" si="2"/>
        <v>15997.460572627511</v>
      </c>
      <c r="H23" s="26">
        <v>879</v>
      </c>
      <c r="I23" s="27">
        <f t="shared" si="3"/>
        <v>93.643291791132668</v>
      </c>
      <c r="J23" s="15">
        <f t="shared" si="4"/>
        <v>82312.453484405618</v>
      </c>
      <c r="K23" s="15">
        <f t="shared" si="5"/>
        <v>98309.914057033136</v>
      </c>
      <c r="L23" s="29">
        <f t="shared" si="0"/>
        <v>32769.971352344379</v>
      </c>
    </row>
    <row r="24" spans="1:12" x14ac:dyDescent="0.35">
      <c r="A24">
        <v>141326</v>
      </c>
      <c r="B24" s="38">
        <v>13013</v>
      </c>
      <c r="C24" s="25" t="s">
        <v>52</v>
      </c>
      <c r="D24" t="s">
        <v>44</v>
      </c>
      <c r="E24">
        <v>21</v>
      </c>
      <c r="F24" s="27">
        <f t="shared" si="1"/>
        <v>2666.2434287712517</v>
      </c>
      <c r="G24" s="28">
        <f t="shared" si="2"/>
        <v>55991.112004196286</v>
      </c>
      <c r="H24" s="26">
        <v>4414</v>
      </c>
      <c r="I24" s="27">
        <f t="shared" si="3"/>
        <v>93.643291791132668</v>
      </c>
      <c r="J24" s="15">
        <f t="shared" si="4"/>
        <v>413341.48996605957</v>
      </c>
      <c r="K24" s="15">
        <f t="shared" si="5"/>
        <v>469332.60197025584</v>
      </c>
      <c r="L24" s="29">
        <f t="shared" si="0"/>
        <v>156444.20065675196</v>
      </c>
    </row>
    <row r="25" spans="1:12" x14ac:dyDescent="0.35">
      <c r="A25">
        <v>141343</v>
      </c>
      <c r="B25" s="38">
        <v>13019</v>
      </c>
      <c r="C25" s="25" t="s">
        <v>53</v>
      </c>
      <c r="D25" t="s">
        <v>44</v>
      </c>
      <c r="E25">
        <v>12</v>
      </c>
      <c r="F25" s="27">
        <f t="shared" si="1"/>
        <v>2666.2434287712517</v>
      </c>
      <c r="G25" s="28">
        <f t="shared" si="2"/>
        <v>31994.921145255023</v>
      </c>
      <c r="H25" s="26">
        <v>2252</v>
      </c>
      <c r="I25" s="27">
        <f t="shared" si="3"/>
        <v>93.643291791132668</v>
      </c>
      <c r="J25" s="15">
        <f t="shared" si="4"/>
        <v>210884.69311363078</v>
      </c>
      <c r="K25" s="15">
        <f t="shared" si="5"/>
        <v>242879.61425888579</v>
      </c>
      <c r="L25" s="29">
        <f t="shared" si="0"/>
        <v>80959.871419628602</v>
      </c>
    </row>
    <row r="26" spans="1:12" x14ac:dyDescent="0.35">
      <c r="A26">
        <v>141317</v>
      </c>
      <c r="B26" s="38">
        <v>13021</v>
      </c>
      <c r="C26" s="25" t="s">
        <v>54</v>
      </c>
      <c r="D26" t="s">
        <v>44</v>
      </c>
      <c r="E26">
        <v>153</v>
      </c>
      <c r="F26" s="27">
        <f t="shared" si="1"/>
        <v>2666.2434287712517</v>
      </c>
      <c r="G26" s="28">
        <f t="shared" si="2"/>
        <v>407935.2446020015</v>
      </c>
      <c r="H26" s="26">
        <v>4572</v>
      </c>
      <c r="I26" s="27">
        <f t="shared" si="3"/>
        <v>93.643291791132668</v>
      </c>
      <c r="J26" s="15">
        <f t="shared" si="4"/>
        <v>428137.13006905856</v>
      </c>
      <c r="K26" s="15">
        <f t="shared" si="5"/>
        <v>836072.37467106013</v>
      </c>
      <c r="L26" s="29">
        <f t="shared" si="0"/>
        <v>278690.79155702004</v>
      </c>
    </row>
    <row r="27" spans="1:12" x14ac:dyDescent="0.35">
      <c r="A27">
        <v>141300</v>
      </c>
      <c r="B27" s="38">
        <v>13023</v>
      </c>
      <c r="C27" s="25" t="s">
        <v>55</v>
      </c>
      <c r="D27" t="s">
        <v>44</v>
      </c>
      <c r="E27">
        <v>14</v>
      </c>
      <c r="F27" s="27">
        <f t="shared" si="1"/>
        <v>2666.2434287712517</v>
      </c>
      <c r="G27" s="28">
        <f t="shared" si="2"/>
        <v>37327.408002797521</v>
      </c>
      <c r="H27" s="26">
        <v>1398</v>
      </c>
      <c r="I27" s="27">
        <f t="shared" si="3"/>
        <v>93.643291791132668</v>
      </c>
      <c r="J27" s="15">
        <f t="shared" si="4"/>
        <v>130913.32192400347</v>
      </c>
      <c r="K27" s="15">
        <f t="shared" si="5"/>
        <v>168240.729926801</v>
      </c>
      <c r="L27" s="29">
        <f t="shared" si="0"/>
        <v>56080.243308933663</v>
      </c>
    </row>
    <row r="28" spans="1:12" x14ac:dyDescent="0.35">
      <c r="A28">
        <v>141345</v>
      </c>
      <c r="B28" s="38">
        <v>14003</v>
      </c>
      <c r="C28" s="25" t="s">
        <v>56</v>
      </c>
      <c r="D28" t="s">
        <v>44</v>
      </c>
      <c r="E28">
        <v>0</v>
      </c>
      <c r="F28" s="27">
        <f t="shared" si="1"/>
        <v>2666.2434287712517</v>
      </c>
      <c r="G28" s="28">
        <f t="shared" si="2"/>
        <v>0</v>
      </c>
      <c r="H28" s="26">
        <v>671</v>
      </c>
      <c r="I28" s="27">
        <f t="shared" si="3"/>
        <v>93.643291791132668</v>
      </c>
      <c r="J28" s="15">
        <f t="shared" si="4"/>
        <v>62834.648791850021</v>
      </c>
      <c r="K28" s="15">
        <f t="shared" si="5"/>
        <v>62834.648791850021</v>
      </c>
      <c r="L28" s="29">
        <f t="shared" si="0"/>
        <v>20944.882930616674</v>
      </c>
    </row>
    <row r="29" spans="1:12" x14ac:dyDescent="0.35">
      <c r="A29">
        <v>141319</v>
      </c>
      <c r="B29" s="38">
        <v>16012</v>
      </c>
      <c r="C29" s="25" t="s">
        <v>57</v>
      </c>
      <c r="D29" t="s">
        <v>44</v>
      </c>
      <c r="E29">
        <v>2</v>
      </c>
      <c r="F29" s="27">
        <f t="shared" si="1"/>
        <v>2666.2434287712517</v>
      </c>
      <c r="G29" s="28">
        <f t="shared" si="2"/>
        <v>5332.4868575425035</v>
      </c>
      <c r="H29" s="26">
        <v>1002</v>
      </c>
      <c r="I29" s="27">
        <f t="shared" si="3"/>
        <v>93.643291791132668</v>
      </c>
      <c r="J29" s="15">
        <f t="shared" si="4"/>
        <v>93830.57837471494</v>
      </c>
      <c r="K29" s="15">
        <f t="shared" si="5"/>
        <v>99163.065232257446</v>
      </c>
      <c r="L29" s="29">
        <f t="shared" si="0"/>
        <v>33054.355077419146</v>
      </c>
    </row>
    <row r="30" spans="1:12" x14ac:dyDescent="0.35">
      <c r="A30">
        <v>140138</v>
      </c>
      <c r="B30" s="38">
        <v>18010</v>
      </c>
      <c r="C30" s="25" t="s">
        <v>58</v>
      </c>
      <c r="D30" t="s">
        <v>44</v>
      </c>
      <c r="E30">
        <v>3</v>
      </c>
      <c r="F30" s="27">
        <f t="shared" si="1"/>
        <v>2666.2434287712517</v>
      </c>
      <c r="G30" s="28">
        <f t="shared" si="2"/>
        <v>7998.7302863137556</v>
      </c>
      <c r="H30" s="26">
        <v>1416</v>
      </c>
      <c r="I30" s="27">
        <f t="shared" si="3"/>
        <v>93.643291791132668</v>
      </c>
      <c r="J30" s="15">
        <f t="shared" si="4"/>
        <v>132598.90117624385</v>
      </c>
      <c r="K30" s="15">
        <f t="shared" si="5"/>
        <v>140597.63146255759</v>
      </c>
      <c r="L30" s="29">
        <f t="shared" si="0"/>
        <v>46865.877154185866</v>
      </c>
    </row>
    <row r="31" spans="1:12" x14ac:dyDescent="0.35">
      <c r="A31">
        <v>140141</v>
      </c>
      <c r="B31" s="38">
        <v>18014</v>
      </c>
      <c r="C31" s="25" t="s">
        <v>59</v>
      </c>
      <c r="D31" t="s">
        <v>44</v>
      </c>
      <c r="E31">
        <v>101</v>
      </c>
      <c r="F31" s="27">
        <f t="shared" si="1"/>
        <v>2666.2434287712517</v>
      </c>
      <c r="G31" s="28">
        <f t="shared" si="2"/>
        <v>269290.5863058964</v>
      </c>
      <c r="H31" s="26">
        <v>3773</v>
      </c>
      <c r="I31" s="27">
        <f t="shared" si="3"/>
        <v>93.643291791132668</v>
      </c>
      <c r="J31" s="15">
        <f t="shared" si="4"/>
        <v>353316.13992794359</v>
      </c>
      <c r="K31" s="15">
        <f t="shared" si="5"/>
        <v>622606.72623383999</v>
      </c>
      <c r="L31" s="29">
        <f t="shared" si="0"/>
        <v>207535.57541128001</v>
      </c>
    </row>
    <row r="32" spans="1:12" x14ac:dyDescent="0.35">
      <c r="A32">
        <v>140038</v>
      </c>
      <c r="B32" s="38">
        <v>19001</v>
      </c>
      <c r="C32" s="25" t="s">
        <v>60</v>
      </c>
      <c r="D32" t="s">
        <v>44</v>
      </c>
      <c r="E32">
        <v>2</v>
      </c>
      <c r="F32" s="27">
        <f t="shared" si="1"/>
        <v>2666.2434287712517</v>
      </c>
      <c r="G32" s="28">
        <f t="shared" si="2"/>
        <v>5332.4868575425035</v>
      </c>
      <c r="H32" s="26">
        <v>3045</v>
      </c>
      <c r="I32" s="27">
        <f t="shared" si="3"/>
        <v>93.643291791132668</v>
      </c>
      <c r="J32" s="15">
        <f t="shared" si="4"/>
        <v>285143.82350399898</v>
      </c>
      <c r="K32" s="15">
        <f t="shared" si="5"/>
        <v>290476.31036154146</v>
      </c>
      <c r="L32" s="29">
        <f t="shared" si="0"/>
        <v>96825.436787180486</v>
      </c>
    </row>
    <row r="33" spans="1:12" x14ac:dyDescent="0.35">
      <c r="A33">
        <v>141341</v>
      </c>
      <c r="B33" s="38">
        <v>19010</v>
      </c>
      <c r="C33" s="25" t="s">
        <v>61</v>
      </c>
      <c r="D33" t="s">
        <v>44</v>
      </c>
      <c r="E33">
        <v>491</v>
      </c>
      <c r="F33" s="27">
        <f t="shared" si="1"/>
        <v>2666.2434287712517</v>
      </c>
      <c r="G33" s="28">
        <f t="shared" si="2"/>
        <v>1309125.5235266846</v>
      </c>
      <c r="H33" s="26">
        <v>8747</v>
      </c>
      <c r="I33" s="27">
        <f t="shared" si="3"/>
        <v>93.643291791132668</v>
      </c>
      <c r="J33" s="15">
        <f t="shared" si="4"/>
        <v>819097.87329703744</v>
      </c>
      <c r="K33" s="15">
        <f t="shared" si="5"/>
        <v>2128223.3968237219</v>
      </c>
      <c r="L33" s="29">
        <f t="shared" si="0"/>
        <v>709407.79894124065</v>
      </c>
    </row>
    <row r="34" spans="1:12" x14ac:dyDescent="0.35">
      <c r="A34">
        <v>141332</v>
      </c>
      <c r="B34" s="38">
        <v>19023</v>
      </c>
      <c r="C34" s="25" t="s">
        <v>62</v>
      </c>
      <c r="D34" t="s">
        <v>44</v>
      </c>
      <c r="E34">
        <v>7</v>
      </c>
      <c r="F34" s="27">
        <f t="shared" si="1"/>
        <v>2666.2434287712517</v>
      </c>
      <c r="G34" s="28">
        <f t="shared" si="2"/>
        <v>18663.704001398761</v>
      </c>
      <c r="H34" s="26">
        <v>4850</v>
      </c>
      <c r="I34" s="27">
        <f t="shared" si="3"/>
        <v>93.643291791132668</v>
      </c>
      <c r="J34" s="15">
        <f t="shared" si="4"/>
        <v>454169.96518699342</v>
      </c>
      <c r="K34" s="15">
        <f t="shared" si="5"/>
        <v>472833.66918839217</v>
      </c>
      <c r="L34" s="29">
        <f t="shared" si="0"/>
        <v>157611.22306279739</v>
      </c>
    </row>
    <row r="35" spans="1:12" x14ac:dyDescent="0.35">
      <c r="A35">
        <v>141331</v>
      </c>
      <c r="B35" s="24"/>
      <c r="C35" s="25"/>
      <c r="F35" s="27"/>
      <c r="G35" s="28"/>
      <c r="H35" s="26"/>
      <c r="I35" s="27"/>
      <c r="J35" s="15"/>
      <c r="K35" s="15"/>
      <c r="L35" s="29"/>
    </row>
    <row r="36" spans="1:12" x14ac:dyDescent="0.35">
      <c r="A36">
        <v>140016</v>
      </c>
      <c r="B36" s="24"/>
      <c r="C36" s="25"/>
      <c r="F36" s="27"/>
      <c r="G36" s="28"/>
      <c r="H36" s="26"/>
      <c r="I36" s="27"/>
      <c r="J36" s="15"/>
      <c r="K36" s="15"/>
      <c r="L36" s="29"/>
    </row>
    <row r="37" spans="1:12" x14ac:dyDescent="0.35">
      <c r="A37">
        <v>141323</v>
      </c>
      <c r="B37" s="24"/>
      <c r="C37" s="25"/>
      <c r="F37" s="27"/>
      <c r="G37" s="28"/>
      <c r="H37" s="26"/>
      <c r="I37" s="27"/>
      <c r="J37" s="15"/>
      <c r="K37" s="15"/>
      <c r="L37" s="29"/>
    </row>
    <row r="38" spans="1:12" x14ac:dyDescent="0.35">
      <c r="A38">
        <v>140109</v>
      </c>
      <c r="B38" s="24"/>
      <c r="C38" s="25"/>
      <c r="F38" s="27"/>
      <c r="G38" s="28"/>
      <c r="H38" s="26"/>
      <c r="I38" s="27"/>
      <c r="J38" s="15"/>
      <c r="K38" s="15"/>
      <c r="L38" s="29"/>
    </row>
    <row r="39" spans="1:12" x14ac:dyDescent="0.35">
      <c r="A39">
        <v>141307</v>
      </c>
      <c r="B39" s="24"/>
      <c r="C39" s="25"/>
      <c r="F39" s="27"/>
      <c r="G39" s="28"/>
      <c r="H39" s="26"/>
      <c r="I39" s="27"/>
      <c r="J39" s="15"/>
      <c r="K39" s="15"/>
      <c r="L39" s="29"/>
    </row>
    <row r="40" spans="1:12" x14ac:dyDescent="0.35">
      <c r="A40">
        <v>141303</v>
      </c>
      <c r="B40" s="24"/>
      <c r="C40" s="25"/>
      <c r="F40" s="27"/>
      <c r="G40" s="28"/>
      <c r="H40" s="26"/>
      <c r="I40" s="27"/>
      <c r="J40" s="15"/>
      <c r="K40" s="15"/>
      <c r="L40" s="29"/>
    </row>
    <row r="41" spans="1:12" x14ac:dyDescent="0.35">
      <c r="A41">
        <v>141327</v>
      </c>
      <c r="B41" s="24"/>
      <c r="C41" s="25"/>
      <c r="F41" s="27"/>
      <c r="G41" s="28"/>
      <c r="H41" s="26"/>
      <c r="I41" s="27"/>
      <c r="J41" s="15"/>
      <c r="K41" s="15"/>
      <c r="L41" s="29"/>
    </row>
    <row r="42" spans="1:12" x14ac:dyDescent="0.35">
      <c r="A42">
        <v>141301</v>
      </c>
      <c r="B42" s="24"/>
      <c r="C42" s="25"/>
      <c r="F42" s="27"/>
      <c r="G42" s="28"/>
      <c r="H42" s="26"/>
      <c r="I42" s="27"/>
      <c r="J42" s="15"/>
      <c r="K42" s="15"/>
      <c r="L42" s="29"/>
    </row>
    <row r="43" spans="1:12" x14ac:dyDescent="0.35">
      <c r="A43">
        <v>141338</v>
      </c>
      <c r="B43" s="24"/>
      <c r="C43" s="25"/>
      <c r="F43" s="27"/>
      <c r="G43" s="28"/>
      <c r="H43" s="26"/>
      <c r="I43" s="27"/>
      <c r="J43" s="15"/>
      <c r="K43" s="15"/>
      <c r="L43" s="29"/>
    </row>
    <row r="44" spans="1:12" x14ac:dyDescent="0.35">
      <c r="A44">
        <v>140027</v>
      </c>
      <c r="B44" s="24"/>
      <c r="C44" s="25"/>
      <c r="F44" s="27"/>
      <c r="G44" s="28"/>
      <c r="H44" s="26"/>
      <c r="I44" s="27"/>
      <c r="J44" s="15"/>
      <c r="K44" s="15"/>
      <c r="L44" s="29"/>
    </row>
    <row r="45" spans="1:12" x14ac:dyDescent="0.35">
      <c r="A45">
        <v>140003</v>
      </c>
      <c r="B45" s="24"/>
      <c r="C45" s="25"/>
      <c r="F45" s="27"/>
      <c r="G45" s="28"/>
      <c r="H45" s="26"/>
      <c r="I45" s="27"/>
      <c r="J45" s="15"/>
      <c r="K45" s="15"/>
      <c r="L45" s="29"/>
    </row>
    <row r="46" spans="1:12" x14ac:dyDescent="0.35">
      <c r="A46">
        <v>140173</v>
      </c>
      <c r="B46" s="24"/>
      <c r="C46" s="25"/>
      <c r="F46" s="27"/>
      <c r="G46" s="28"/>
      <c r="H46" s="26"/>
      <c r="I46" s="27"/>
      <c r="J46" s="15"/>
      <c r="K46" s="15"/>
      <c r="L46" s="29"/>
    </row>
    <row r="47" spans="1:12" x14ac:dyDescent="0.35">
      <c r="A47">
        <v>141308</v>
      </c>
      <c r="B47" s="24"/>
      <c r="C47" s="25"/>
      <c r="F47" s="27"/>
      <c r="G47" s="28"/>
      <c r="H47" s="26"/>
      <c r="I47" s="27"/>
      <c r="J47" s="15"/>
      <c r="K47" s="15"/>
      <c r="L47" s="29"/>
    </row>
    <row r="48" spans="1:12" x14ac:dyDescent="0.35">
      <c r="A48">
        <v>140121</v>
      </c>
      <c r="B48" s="24"/>
      <c r="C48" s="25"/>
      <c r="F48" s="27"/>
      <c r="G48" s="28"/>
      <c r="H48" s="26"/>
      <c r="I48" s="27"/>
      <c r="J48" s="15"/>
      <c r="K48" s="15"/>
      <c r="L48" s="29"/>
    </row>
    <row r="49" spans="1:12" x14ac:dyDescent="0.35">
      <c r="A49">
        <v>141302</v>
      </c>
      <c r="B49" s="24"/>
      <c r="C49" s="25"/>
      <c r="F49" s="27"/>
      <c r="G49" s="28"/>
      <c r="H49" s="26"/>
      <c r="I49" s="27"/>
      <c r="J49" s="15"/>
      <c r="K49" s="15"/>
      <c r="L49" s="29"/>
    </row>
    <row r="50" spans="1:12" x14ac:dyDescent="0.35">
      <c r="A50">
        <v>141309</v>
      </c>
      <c r="B50" s="24"/>
      <c r="C50" s="25"/>
      <c r="F50" s="27"/>
      <c r="G50" s="28"/>
      <c r="H50" s="26"/>
      <c r="I50" s="27"/>
      <c r="J50" s="15"/>
      <c r="K50" s="15"/>
      <c r="L50" s="29"/>
    </row>
    <row r="51" spans="1:12" x14ac:dyDescent="0.35">
      <c r="A51">
        <v>141306</v>
      </c>
      <c r="B51" s="24"/>
      <c r="C51" s="25"/>
      <c r="F51" s="27"/>
      <c r="G51" s="28"/>
      <c r="H51" s="26"/>
      <c r="I51" s="27"/>
      <c r="J51" s="15"/>
      <c r="K51" s="15"/>
      <c r="L51" s="29"/>
    </row>
    <row r="52" spans="1:12" x14ac:dyDescent="0.35">
      <c r="A52">
        <v>141315</v>
      </c>
      <c r="B52" s="24"/>
      <c r="C52" s="25"/>
      <c r="F52" s="27"/>
      <c r="G52" s="28"/>
      <c r="H52" s="26"/>
      <c r="I52" s="27"/>
      <c r="J52" s="15"/>
      <c r="K52" s="15"/>
      <c r="L52" s="29"/>
    </row>
    <row r="53" spans="1:12" x14ac:dyDescent="0.35">
      <c r="A53">
        <v>141304</v>
      </c>
      <c r="B53" s="24"/>
      <c r="C53" s="25"/>
      <c r="F53" s="27"/>
      <c r="G53" s="28"/>
      <c r="H53" s="26"/>
      <c r="I53" s="27"/>
      <c r="J53" s="15"/>
      <c r="K53" s="15"/>
      <c r="L53" s="29"/>
    </row>
    <row r="54" spans="1:12" x14ac:dyDescent="0.35">
      <c r="A54">
        <v>140199</v>
      </c>
      <c r="B54" s="24"/>
      <c r="C54" s="25"/>
      <c r="F54" s="27"/>
      <c r="G54" s="28"/>
      <c r="H54" s="26"/>
      <c r="I54" s="27"/>
      <c r="J54" s="15"/>
      <c r="K54" s="15"/>
      <c r="L54" s="29"/>
    </row>
    <row r="55" spans="1:12" x14ac:dyDescent="0.35">
      <c r="A55">
        <v>140168</v>
      </c>
      <c r="B55" s="24"/>
      <c r="C55" s="25"/>
      <c r="F55" s="27"/>
      <c r="G55" s="28"/>
      <c r="H55" s="26"/>
      <c r="I55" s="27"/>
      <c r="J55" s="15"/>
      <c r="K55" s="15"/>
      <c r="L55" s="29"/>
    </row>
    <row r="56" spans="1:12" x14ac:dyDescent="0.35">
      <c r="A56">
        <v>141322</v>
      </c>
      <c r="B56" s="24"/>
      <c r="C56" s="25"/>
      <c r="F56" s="27"/>
      <c r="G56" s="28"/>
      <c r="H56" s="26"/>
      <c r="I56" s="27"/>
      <c r="J56" s="15"/>
      <c r="K56" s="15"/>
      <c r="L56" s="29"/>
    </row>
    <row r="57" spans="1:12" x14ac:dyDescent="0.35">
      <c r="A57">
        <v>140102</v>
      </c>
      <c r="B57" s="24"/>
      <c r="C57" s="25"/>
      <c r="F57" s="27"/>
      <c r="G57" s="28"/>
      <c r="H57" s="26"/>
      <c r="I57" s="27"/>
      <c r="J57" s="15"/>
      <c r="K57" s="15"/>
      <c r="L57" s="29"/>
    </row>
    <row r="58" spans="1:12" x14ac:dyDescent="0.35">
      <c r="A58">
        <v>141335</v>
      </c>
      <c r="B58" s="24"/>
      <c r="C58" s="25"/>
      <c r="F58" s="27"/>
      <c r="G58" s="28"/>
      <c r="H58" s="26"/>
      <c r="I58" s="27"/>
      <c r="J58" s="15"/>
      <c r="K58" s="15"/>
      <c r="L58" s="29"/>
    </row>
    <row r="59" spans="1:12" x14ac:dyDescent="0.35">
      <c r="A59">
        <v>140203</v>
      </c>
      <c r="B59" s="24"/>
      <c r="C59" s="25"/>
      <c r="F59" s="27"/>
      <c r="G59" s="28"/>
      <c r="H59" s="26"/>
      <c r="I59" s="27"/>
      <c r="J59" s="15"/>
      <c r="K59" s="15"/>
      <c r="L59" s="29"/>
    </row>
    <row r="60" spans="1:12" x14ac:dyDescent="0.35">
      <c r="A60">
        <v>141325</v>
      </c>
      <c r="B60" s="24"/>
      <c r="C60" s="25"/>
      <c r="F60" s="27"/>
      <c r="G60" s="28"/>
      <c r="H60" s="26"/>
      <c r="I60" s="27"/>
      <c r="J60" s="15"/>
      <c r="K60" s="15"/>
      <c r="L60" s="29"/>
    </row>
    <row r="61" spans="1:12" x14ac:dyDescent="0.35">
      <c r="A61">
        <v>140047</v>
      </c>
      <c r="B61" s="24"/>
      <c r="C61" s="25"/>
      <c r="F61" s="27"/>
      <c r="G61" s="28"/>
      <c r="H61" s="26"/>
      <c r="I61" s="27"/>
      <c r="J61" s="15"/>
      <c r="K61" s="15"/>
      <c r="L61" s="29"/>
    </row>
    <row r="62" spans="1:12" x14ac:dyDescent="0.35">
      <c r="A62">
        <v>141310</v>
      </c>
      <c r="B62" s="24"/>
      <c r="C62" s="25"/>
      <c r="F62" s="27"/>
      <c r="G62" s="28"/>
      <c r="H62" s="26"/>
      <c r="I62" s="27"/>
      <c r="J62" s="15"/>
      <c r="K62" s="15"/>
      <c r="L62" s="29"/>
    </row>
    <row r="63" spans="1:12" x14ac:dyDescent="0.35">
      <c r="A63">
        <v>141342</v>
      </c>
      <c r="B63" s="24"/>
      <c r="C63" s="25"/>
      <c r="F63" s="27"/>
      <c r="G63" s="28"/>
      <c r="H63" s="26"/>
      <c r="I63" s="27"/>
      <c r="J63" s="15"/>
      <c r="K63" s="15"/>
      <c r="L63" s="29"/>
    </row>
    <row r="64" spans="1:12" x14ac:dyDescent="0.35">
      <c r="A64">
        <v>140061</v>
      </c>
      <c r="B64" s="24"/>
      <c r="C64" s="25"/>
      <c r="F64" s="27"/>
      <c r="G64" s="28"/>
      <c r="H64" s="26"/>
      <c r="I64" s="27"/>
      <c r="J64" s="15"/>
      <c r="K64" s="15"/>
      <c r="L64" s="29"/>
    </row>
    <row r="65" spans="1:12" x14ac:dyDescent="0.35">
      <c r="A65">
        <v>141334</v>
      </c>
      <c r="B65" s="24"/>
      <c r="C65" s="25"/>
      <c r="F65" s="27"/>
      <c r="G65" s="28"/>
      <c r="H65" s="26"/>
      <c r="I65" s="27"/>
      <c r="J65" s="15"/>
      <c r="K65" s="15"/>
      <c r="L65" s="29"/>
    </row>
    <row r="66" spans="1:12" x14ac:dyDescent="0.35">
      <c r="A66">
        <v>141316</v>
      </c>
      <c r="B66" s="24"/>
      <c r="C66" s="25"/>
      <c r="F66" s="27"/>
      <c r="G66" s="28"/>
      <c r="H66" s="26"/>
      <c r="I66" s="27"/>
      <c r="J66" s="15"/>
      <c r="K66" s="15"/>
      <c r="L66" s="29"/>
    </row>
    <row r="67" spans="1:12" x14ac:dyDescent="0.35">
      <c r="E67" s="1"/>
      <c r="G67" s="39"/>
      <c r="H67" s="1"/>
      <c r="J67" s="39"/>
      <c r="K67" s="39"/>
    </row>
  </sheetData>
  <pageMargins left="0.7" right="0.7" top="0.75" bottom="0.75" header="0.3" footer="0.3"/>
  <pageSetup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B5EDE-7486-4BC2-8140-17A9BC01FD26}">
  <dimension ref="A1:L53"/>
  <sheetViews>
    <sheetView topLeftCell="B11" workbookViewId="0">
      <selection activeCell="G16" sqref="G16"/>
    </sheetView>
  </sheetViews>
  <sheetFormatPr defaultRowHeight="14.5" x14ac:dyDescent="0.35"/>
  <cols>
    <col min="1" max="1" width="0" hidden="1" customWidth="1"/>
    <col min="3" max="3" width="32.7265625" bestFit="1" customWidth="1"/>
    <col min="4" max="4" width="13.54296875" bestFit="1" customWidth="1"/>
    <col min="6" max="6" width="12.26953125" customWidth="1"/>
    <col min="7" max="7" width="16.1796875" customWidth="1"/>
    <col min="8" max="8" width="12" customWidth="1"/>
    <col min="10" max="10" width="12.54296875" bestFit="1" customWidth="1"/>
    <col min="11" max="11" width="12" bestFit="1" customWidth="1"/>
    <col min="12" max="12" width="13.7265625" bestFit="1" customWidth="1"/>
  </cols>
  <sheetData>
    <row r="1" spans="1:12" x14ac:dyDescent="0.35">
      <c r="B1" s="1" t="s">
        <v>0</v>
      </c>
    </row>
    <row r="2" spans="1:12" x14ac:dyDescent="0.35">
      <c r="B2" s="1" t="s">
        <v>63</v>
      </c>
    </row>
    <row r="3" spans="1:12" ht="15" thickBot="1" x14ac:dyDescent="0.4"/>
    <row r="4" spans="1:12" x14ac:dyDescent="0.35">
      <c r="C4" s="2" t="s">
        <v>2</v>
      </c>
      <c r="D4" s="3"/>
      <c r="E4" s="3"/>
      <c r="F4" s="3"/>
      <c r="G4" s="3" t="s">
        <v>3</v>
      </c>
      <c r="H4" s="4"/>
    </row>
    <row r="5" spans="1:12" x14ac:dyDescent="0.35">
      <c r="C5" s="40">
        <v>14690794</v>
      </c>
      <c r="D5" s="1"/>
      <c r="E5" s="1"/>
      <c r="F5" s="1"/>
      <c r="G5" s="41">
        <v>68202158</v>
      </c>
      <c r="H5" s="10"/>
      <c r="J5" s="15"/>
    </row>
    <row r="6" spans="1:12" x14ac:dyDescent="0.35">
      <c r="C6" s="32" t="s">
        <v>4</v>
      </c>
      <c r="D6" s="1"/>
      <c r="E6" s="1"/>
      <c r="F6" s="1"/>
      <c r="G6" s="33" t="s">
        <v>5</v>
      </c>
      <c r="H6" s="10"/>
      <c r="J6" s="15"/>
    </row>
    <row r="7" spans="1:12" ht="15" thickBot="1" x14ac:dyDescent="0.4">
      <c r="C7" s="34">
        <f>C5/4</f>
        <v>3672698.5</v>
      </c>
      <c r="D7" s="12"/>
      <c r="E7" s="12"/>
      <c r="F7" s="12"/>
      <c r="G7" s="13">
        <f>G5/4</f>
        <v>17050539.5</v>
      </c>
      <c r="H7" s="14"/>
    </row>
    <row r="8" spans="1:12" x14ac:dyDescent="0.35">
      <c r="C8" s="35"/>
      <c r="G8" s="36"/>
    </row>
    <row r="9" spans="1:12" x14ac:dyDescent="0.35">
      <c r="B9" s="1" t="s">
        <v>6</v>
      </c>
      <c r="G9" s="15"/>
    </row>
    <row r="10" spans="1:12" x14ac:dyDescent="0.35">
      <c r="B10" s="1"/>
      <c r="G10" s="15"/>
    </row>
    <row r="11" spans="1:12" x14ac:dyDescent="0.35">
      <c r="B11" s="1" t="s">
        <v>7</v>
      </c>
    </row>
    <row r="12" spans="1:12" x14ac:dyDescent="0.35">
      <c r="E12" s="36"/>
      <c r="F12" s="37"/>
      <c r="I12" s="37"/>
    </row>
    <row r="14" spans="1:12" s="17" customFormat="1" ht="72.5" x14ac:dyDescent="0.3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2" s="17" customFormat="1" x14ac:dyDescent="0.35">
      <c r="B15" s="20"/>
      <c r="C15" s="20"/>
      <c r="D15" s="20"/>
      <c r="E15" s="21">
        <f>SUM(E16:E53)</f>
        <v>1110</v>
      </c>
      <c r="F15" s="22">
        <f>C7/E15</f>
        <v>3308.7373873873876</v>
      </c>
      <c r="G15" s="23">
        <f>SUM(G16:G53)</f>
        <v>3672698.5</v>
      </c>
      <c r="H15" s="21">
        <f>SUM(H16:H53)</f>
        <v>94698</v>
      </c>
      <c r="I15" s="22">
        <f>G7/H15</f>
        <v>180.05173815708886</v>
      </c>
      <c r="J15" s="23">
        <f>SUM(J16:J53)</f>
        <v>17050539.5</v>
      </c>
      <c r="K15" s="23">
        <f>SUM(K16:K51)</f>
        <v>19939753.613227919</v>
      </c>
      <c r="L15" s="23">
        <f>K15/3</f>
        <v>6646584.5377426399</v>
      </c>
    </row>
    <row r="16" spans="1:12" x14ac:dyDescent="0.35">
      <c r="A16">
        <v>141346</v>
      </c>
      <c r="B16" s="38">
        <v>1001</v>
      </c>
      <c r="C16" s="25" t="s">
        <v>64</v>
      </c>
      <c r="D16" t="s">
        <v>65</v>
      </c>
      <c r="E16">
        <v>9</v>
      </c>
      <c r="F16" s="27">
        <f>$F$15</f>
        <v>3308.7373873873876</v>
      </c>
      <c r="G16" s="28">
        <f>F16*E16</f>
        <v>29778.636486486488</v>
      </c>
      <c r="H16" s="26">
        <v>914</v>
      </c>
      <c r="I16" s="27">
        <f>$I$15</f>
        <v>180.05173815708886</v>
      </c>
      <c r="J16" s="15">
        <f>H16*I16</f>
        <v>164567.28867557921</v>
      </c>
      <c r="K16" s="15">
        <f>J16+G16</f>
        <v>194345.92516206572</v>
      </c>
      <c r="L16" s="29">
        <f t="shared" ref="L16:L51" si="0">K16/3</f>
        <v>64781.975054021903</v>
      </c>
    </row>
    <row r="17" spans="1:12" x14ac:dyDescent="0.35">
      <c r="A17">
        <v>141328</v>
      </c>
      <c r="B17" s="38">
        <v>1006</v>
      </c>
      <c r="C17" s="25" t="s">
        <v>66</v>
      </c>
      <c r="D17" t="s">
        <v>65</v>
      </c>
      <c r="E17">
        <v>23</v>
      </c>
      <c r="F17" s="27">
        <f t="shared" ref="F17:F53" si="1">$F$15</f>
        <v>3308.7373873873876</v>
      </c>
      <c r="G17" s="28">
        <f t="shared" ref="G17:G51" si="2">F17*E17</f>
        <v>76100.959909909914</v>
      </c>
      <c r="H17" s="26">
        <v>2244</v>
      </c>
      <c r="I17" s="27">
        <f t="shared" ref="I17:I53" si="3">$I$15</f>
        <v>180.05173815708886</v>
      </c>
      <c r="J17" s="15">
        <f t="shared" ref="J17:J51" si="4">H17*I17</f>
        <v>404036.1004245074</v>
      </c>
      <c r="K17" s="15">
        <f t="shared" ref="K17:K51" si="5">J17+G17</f>
        <v>480137.06033441733</v>
      </c>
      <c r="L17" s="29">
        <f t="shared" si="0"/>
        <v>160045.68677813912</v>
      </c>
    </row>
    <row r="18" spans="1:12" x14ac:dyDescent="0.35">
      <c r="A18">
        <v>141321</v>
      </c>
      <c r="B18" s="38">
        <v>3007</v>
      </c>
      <c r="C18" s="25" t="s">
        <v>67</v>
      </c>
      <c r="D18" t="s">
        <v>65</v>
      </c>
      <c r="E18">
        <v>20</v>
      </c>
      <c r="F18" s="27">
        <f t="shared" si="1"/>
        <v>3308.7373873873876</v>
      </c>
      <c r="G18" s="28">
        <f t="shared" si="2"/>
        <v>66174.747747747751</v>
      </c>
      <c r="H18" s="26">
        <v>3181</v>
      </c>
      <c r="I18" s="27">
        <f t="shared" si="3"/>
        <v>180.05173815708886</v>
      </c>
      <c r="J18" s="15">
        <f t="shared" si="4"/>
        <v>572744.57907769969</v>
      </c>
      <c r="K18" s="15">
        <f t="shared" si="5"/>
        <v>638919.32682544738</v>
      </c>
      <c r="L18" s="29">
        <f t="shared" si="0"/>
        <v>212973.10894181579</v>
      </c>
    </row>
    <row r="19" spans="1:12" x14ac:dyDescent="0.35">
      <c r="A19">
        <v>141324</v>
      </c>
      <c r="B19" s="38">
        <v>3009</v>
      </c>
      <c r="C19" s="25" t="s">
        <v>68</v>
      </c>
      <c r="D19" t="s">
        <v>65</v>
      </c>
      <c r="E19">
        <v>6</v>
      </c>
      <c r="F19" s="27">
        <f t="shared" si="1"/>
        <v>3308.7373873873876</v>
      </c>
      <c r="G19" s="28">
        <f t="shared" si="2"/>
        <v>19852.424324324325</v>
      </c>
      <c r="H19" s="26">
        <v>1078</v>
      </c>
      <c r="I19" s="27">
        <f t="shared" si="3"/>
        <v>180.05173815708886</v>
      </c>
      <c r="J19" s="15">
        <f t="shared" si="4"/>
        <v>194095.7737333418</v>
      </c>
      <c r="K19" s="15">
        <f t="shared" si="5"/>
        <v>213948.19805766613</v>
      </c>
      <c r="L19" s="29">
        <f t="shared" si="0"/>
        <v>71316.066019222038</v>
      </c>
    </row>
    <row r="20" spans="1:12" x14ac:dyDescent="0.35">
      <c r="A20">
        <v>141305</v>
      </c>
      <c r="B20" s="38">
        <v>3010</v>
      </c>
      <c r="C20" s="25" t="s">
        <v>46</v>
      </c>
      <c r="D20" t="s">
        <v>65</v>
      </c>
      <c r="E20">
        <v>14</v>
      </c>
      <c r="F20" s="27">
        <f t="shared" si="1"/>
        <v>3308.7373873873876</v>
      </c>
      <c r="G20" s="28">
        <f t="shared" si="2"/>
        <v>46322.323423423426</v>
      </c>
      <c r="H20" s="26">
        <v>2110</v>
      </c>
      <c r="I20" s="27">
        <f t="shared" si="3"/>
        <v>180.05173815708886</v>
      </c>
      <c r="J20" s="15">
        <f t="shared" si="4"/>
        <v>379909.16751145752</v>
      </c>
      <c r="K20" s="15">
        <f t="shared" si="5"/>
        <v>426231.49093488092</v>
      </c>
      <c r="L20" s="29">
        <f t="shared" si="0"/>
        <v>142077.1636449603</v>
      </c>
    </row>
    <row r="21" spans="1:12" x14ac:dyDescent="0.35">
      <c r="A21">
        <v>141320</v>
      </c>
      <c r="B21" s="38">
        <v>4009</v>
      </c>
      <c r="C21" s="25" t="s">
        <v>69</v>
      </c>
      <c r="D21" t="s">
        <v>65</v>
      </c>
      <c r="E21">
        <v>14</v>
      </c>
      <c r="F21" s="27">
        <f t="shared" si="1"/>
        <v>3308.7373873873876</v>
      </c>
      <c r="G21" s="28">
        <f t="shared" si="2"/>
        <v>46322.323423423426</v>
      </c>
      <c r="H21" s="26">
        <v>1628</v>
      </c>
      <c r="I21" s="27">
        <f t="shared" si="3"/>
        <v>180.05173815708886</v>
      </c>
      <c r="J21" s="15">
        <f t="shared" si="4"/>
        <v>293124.22971974069</v>
      </c>
      <c r="K21" s="15">
        <f t="shared" si="5"/>
        <v>339446.55314316414</v>
      </c>
      <c r="L21" s="29">
        <f t="shared" si="0"/>
        <v>113148.85104772139</v>
      </c>
    </row>
    <row r="22" spans="1:12" x14ac:dyDescent="0.35">
      <c r="A22">
        <v>140112</v>
      </c>
      <c r="B22" s="38">
        <v>5004</v>
      </c>
      <c r="C22" s="25" t="s">
        <v>70</v>
      </c>
      <c r="D22" t="s">
        <v>65</v>
      </c>
      <c r="E22">
        <v>35</v>
      </c>
      <c r="F22" s="27">
        <f t="shared" si="1"/>
        <v>3308.7373873873876</v>
      </c>
      <c r="G22" s="28">
        <f t="shared" si="2"/>
        <v>115805.80855855856</v>
      </c>
      <c r="H22" s="26">
        <v>4307</v>
      </c>
      <c r="I22" s="27">
        <f t="shared" si="3"/>
        <v>180.05173815708886</v>
      </c>
      <c r="J22" s="15">
        <f t="shared" si="4"/>
        <v>775482.83624258172</v>
      </c>
      <c r="K22" s="15">
        <f t="shared" si="5"/>
        <v>891288.6448011403</v>
      </c>
      <c r="L22" s="29">
        <f t="shared" si="0"/>
        <v>297096.21493371343</v>
      </c>
    </row>
    <row r="23" spans="1:12" x14ac:dyDescent="0.35">
      <c r="A23">
        <v>141344</v>
      </c>
      <c r="B23" s="38">
        <v>5009</v>
      </c>
      <c r="C23" s="25" t="s">
        <v>71</v>
      </c>
      <c r="D23" t="s">
        <v>65</v>
      </c>
      <c r="E23">
        <v>2</v>
      </c>
      <c r="F23" s="27">
        <f t="shared" si="1"/>
        <v>3308.7373873873876</v>
      </c>
      <c r="G23" s="28">
        <f t="shared" si="2"/>
        <v>6617.4747747747751</v>
      </c>
      <c r="H23" s="26">
        <v>1117</v>
      </c>
      <c r="I23" s="27">
        <f t="shared" si="3"/>
        <v>180.05173815708886</v>
      </c>
      <c r="J23" s="15">
        <f t="shared" si="4"/>
        <v>201117.79152146826</v>
      </c>
      <c r="K23" s="15">
        <f t="shared" si="5"/>
        <v>207735.26629624303</v>
      </c>
      <c r="L23" s="29">
        <f t="shared" si="0"/>
        <v>69245.088765414344</v>
      </c>
    </row>
    <row r="24" spans="1:12" x14ac:dyDescent="0.35">
      <c r="A24">
        <v>141326</v>
      </c>
      <c r="B24" s="38">
        <v>6002</v>
      </c>
      <c r="C24" s="25" t="s">
        <v>72</v>
      </c>
      <c r="D24" t="s">
        <v>65</v>
      </c>
      <c r="E24">
        <v>8</v>
      </c>
      <c r="F24" s="27">
        <f t="shared" si="1"/>
        <v>3308.7373873873876</v>
      </c>
      <c r="G24" s="28">
        <f t="shared" si="2"/>
        <v>26469.899099099101</v>
      </c>
      <c r="H24" s="26">
        <v>2708</v>
      </c>
      <c r="I24" s="27">
        <f t="shared" si="3"/>
        <v>180.05173815708886</v>
      </c>
      <c r="J24" s="15">
        <f t="shared" si="4"/>
        <v>487580.10692939663</v>
      </c>
      <c r="K24" s="15">
        <f t="shared" si="5"/>
        <v>514050.00602849573</v>
      </c>
      <c r="L24" s="29">
        <f t="shared" si="0"/>
        <v>171350.00200949857</v>
      </c>
    </row>
    <row r="25" spans="1:12" x14ac:dyDescent="0.35">
      <c r="A25">
        <v>141343</v>
      </c>
      <c r="B25" s="38">
        <v>7006</v>
      </c>
      <c r="C25" s="25" t="s">
        <v>73</v>
      </c>
      <c r="D25" t="s">
        <v>65</v>
      </c>
      <c r="E25">
        <v>89</v>
      </c>
      <c r="F25" s="27">
        <f t="shared" si="1"/>
        <v>3308.7373873873876</v>
      </c>
      <c r="G25" s="28">
        <f t="shared" si="2"/>
        <v>294477.62747747748</v>
      </c>
      <c r="H25" s="26">
        <v>4851</v>
      </c>
      <c r="I25" s="27">
        <f t="shared" si="3"/>
        <v>180.05173815708886</v>
      </c>
      <c r="J25" s="15">
        <f t="shared" si="4"/>
        <v>873430.98180003802</v>
      </c>
      <c r="K25" s="15">
        <f t="shared" si="5"/>
        <v>1167908.6092775154</v>
      </c>
      <c r="L25" s="29">
        <f t="shared" si="0"/>
        <v>389302.86975917179</v>
      </c>
    </row>
    <row r="26" spans="1:12" x14ac:dyDescent="0.35">
      <c r="A26">
        <v>141317</v>
      </c>
      <c r="B26" s="38">
        <v>7009</v>
      </c>
      <c r="C26" s="25" t="s">
        <v>74</v>
      </c>
      <c r="D26" t="s">
        <v>65</v>
      </c>
      <c r="E26">
        <v>12</v>
      </c>
      <c r="F26" s="27">
        <f t="shared" si="1"/>
        <v>3308.7373873873876</v>
      </c>
      <c r="G26" s="28">
        <f t="shared" si="2"/>
        <v>39704.848648648651</v>
      </c>
      <c r="H26" s="26">
        <v>1136</v>
      </c>
      <c r="I26" s="27">
        <f t="shared" si="3"/>
        <v>180.05173815708886</v>
      </c>
      <c r="J26" s="15">
        <f t="shared" si="4"/>
        <v>204538.77454645294</v>
      </c>
      <c r="K26" s="15">
        <f t="shared" si="5"/>
        <v>244243.62319510159</v>
      </c>
      <c r="L26" s="29">
        <f t="shared" si="0"/>
        <v>81414.54106503386</v>
      </c>
    </row>
    <row r="27" spans="1:12" x14ac:dyDescent="0.35">
      <c r="A27">
        <v>141300</v>
      </c>
      <c r="B27" s="38">
        <v>8005</v>
      </c>
      <c r="C27" s="25" t="s">
        <v>75</v>
      </c>
      <c r="D27" t="s">
        <v>65</v>
      </c>
      <c r="E27">
        <v>7</v>
      </c>
      <c r="F27" s="27">
        <f t="shared" si="1"/>
        <v>3308.7373873873876</v>
      </c>
      <c r="G27" s="28">
        <f t="shared" si="2"/>
        <v>23161.161711711713</v>
      </c>
      <c r="H27" s="26">
        <v>961</v>
      </c>
      <c r="I27" s="27">
        <f t="shared" si="3"/>
        <v>180.05173815708886</v>
      </c>
      <c r="J27" s="15">
        <f t="shared" si="4"/>
        <v>173029.72036896239</v>
      </c>
      <c r="K27" s="15">
        <f t="shared" si="5"/>
        <v>196190.88208067411</v>
      </c>
      <c r="L27" s="29">
        <f t="shared" si="0"/>
        <v>65396.960693558038</v>
      </c>
    </row>
    <row r="28" spans="1:12" x14ac:dyDescent="0.35">
      <c r="A28">
        <v>141345</v>
      </c>
      <c r="B28" s="38">
        <v>8009</v>
      </c>
      <c r="C28" s="25" t="s">
        <v>76</v>
      </c>
      <c r="D28" t="s">
        <v>65</v>
      </c>
      <c r="E28">
        <v>47</v>
      </c>
      <c r="F28" s="27">
        <f t="shared" si="1"/>
        <v>3308.7373873873876</v>
      </c>
      <c r="G28" s="28">
        <f t="shared" si="2"/>
        <v>155510.65720720723</v>
      </c>
      <c r="H28" s="26">
        <v>1445</v>
      </c>
      <c r="I28" s="27">
        <f t="shared" si="3"/>
        <v>180.05173815708886</v>
      </c>
      <c r="J28" s="15">
        <f t="shared" si="4"/>
        <v>260174.76163699341</v>
      </c>
      <c r="K28" s="15">
        <f t="shared" si="5"/>
        <v>415685.41884420067</v>
      </c>
      <c r="L28" s="29">
        <f t="shared" si="0"/>
        <v>138561.80628140023</v>
      </c>
    </row>
    <row r="29" spans="1:12" x14ac:dyDescent="0.35">
      <c r="A29">
        <v>141319</v>
      </c>
      <c r="B29" s="38">
        <v>8011</v>
      </c>
      <c r="C29" s="25" t="s">
        <v>77</v>
      </c>
      <c r="D29" t="s">
        <v>65</v>
      </c>
      <c r="E29">
        <v>32</v>
      </c>
      <c r="F29" s="27">
        <f t="shared" si="1"/>
        <v>3308.7373873873876</v>
      </c>
      <c r="G29" s="28">
        <f t="shared" si="2"/>
        <v>105879.5963963964</v>
      </c>
      <c r="H29" s="26">
        <v>1502</v>
      </c>
      <c r="I29" s="27">
        <f t="shared" si="3"/>
        <v>180.05173815708886</v>
      </c>
      <c r="J29" s="15">
        <f t="shared" si="4"/>
        <v>270437.71071194747</v>
      </c>
      <c r="K29" s="15">
        <f t="shared" si="5"/>
        <v>376317.30710834387</v>
      </c>
      <c r="L29" s="29">
        <f t="shared" si="0"/>
        <v>125439.10236944795</v>
      </c>
    </row>
    <row r="30" spans="1:12" x14ac:dyDescent="0.35">
      <c r="A30">
        <v>140138</v>
      </c>
      <c r="B30" s="38">
        <v>8014</v>
      </c>
      <c r="C30" s="25" t="s">
        <v>78</v>
      </c>
      <c r="D30" t="s">
        <v>65</v>
      </c>
      <c r="E30">
        <v>0</v>
      </c>
      <c r="F30" s="27">
        <f t="shared" si="1"/>
        <v>3308.7373873873876</v>
      </c>
      <c r="G30" s="28">
        <f t="shared" si="2"/>
        <v>0</v>
      </c>
      <c r="H30" s="26">
        <v>117</v>
      </c>
      <c r="I30" s="27">
        <f t="shared" si="3"/>
        <v>180.05173815708886</v>
      </c>
      <c r="J30" s="15">
        <f t="shared" si="4"/>
        <v>21066.053364379397</v>
      </c>
      <c r="K30" s="15">
        <f t="shared" si="5"/>
        <v>21066.053364379397</v>
      </c>
      <c r="L30" s="29">
        <f t="shared" si="0"/>
        <v>7022.0177881264653</v>
      </c>
    </row>
    <row r="31" spans="1:12" x14ac:dyDescent="0.35">
      <c r="A31">
        <v>140141</v>
      </c>
      <c r="B31" s="38">
        <v>8018</v>
      </c>
      <c r="C31" s="25" t="s">
        <v>79</v>
      </c>
      <c r="D31" t="s">
        <v>65</v>
      </c>
      <c r="E31">
        <v>3</v>
      </c>
      <c r="F31" s="27">
        <f t="shared" si="1"/>
        <v>3308.7373873873876</v>
      </c>
      <c r="G31" s="28">
        <f t="shared" si="2"/>
        <v>9926.2121621621627</v>
      </c>
      <c r="H31" s="26">
        <v>5702</v>
      </c>
      <c r="I31" s="27">
        <f t="shared" si="3"/>
        <v>180.05173815708886</v>
      </c>
      <c r="J31" s="15">
        <f t="shared" si="4"/>
        <v>1026655.0109717207</v>
      </c>
      <c r="K31" s="15">
        <f t="shared" si="5"/>
        <v>1036581.2231338829</v>
      </c>
      <c r="L31" s="29">
        <f t="shared" si="0"/>
        <v>345527.07437796093</v>
      </c>
    </row>
    <row r="32" spans="1:12" x14ac:dyDescent="0.35">
      <c r="A32">
        <v>140038</v>
      </c>
      <c r="B32" s="38">
        <v>10002</v>
      </c>
      <c r="C32" s="25" t="s">
        <v>80</v>
      </c>
      <c r="D32" t="s">
        <v>65</v>
      </c>
      <c r="E32">
        <v>283</v>
      </c>
      <c r="F32" s="27">
        <f t="shared" si="1"/>
        <v>3308.7373873873876</v>
      </c>
      <c r="G32" s="28">
        <f t="shared" si="2"/>
        <v>936372.6806306307</v>
      </c>
      <c r="H32" s="26">
        <v>5442</v>
      </c>
      <c r="I32" s="27">
        <f t="shared" si="3"/>
        <v>180.05173815708886</v>
      </c>
      <c r="J32" s="15">
        <f t="shared" si="4"/>
        <v>979841.55905087758</v>
      </c>
      <c r="K32" s="15">
        <f t="shared" si="5"/>
        <v>1916214.2396815084</v>
      </c>
      <c r="L32" s="29">
        <f t="shared" si="0"/>
        <v>638738.07989383617</v>
      </c>
    </row>
    <row r="33" spans="1:12" x14ac:dyDescent="0.35">
      <c r="A33">
        <v>141341</v>
      </c>
      <c r="B33" s="38">
        <v>11004</v>
      </c>
      <c r="C33" s="25" t="s">
        <v>81</v>
      </c>
      <c r="D33" t="s">
        <v>65</v>
      </c>
      <c r="E33">
        <v>8</v>
      </c>
      <c r="F33" s="27">
        <f t="shared" si="1"/>
        <v>3308.7373873873876</v>
      </c>
      <c r="G33" s="28">
        <f t="shared" si="2"/>
        <v>26469.899099099101</v>
      </c>
      <c r="H33" s="26">
        <v>3462</v>
      </c>
      <c r="I33" s="27">
        <f t="shared" si="3"/>
        <v>180.05173815708886</v>
      </c>
      <c r="J33" s="15">
        <f t="shared" si="4"/>
        <v>623339.11749984161</v>
      </c>
      <c r="K33" s="15">
        <f t="shared" si="5"/>
        <v>649809.01659894071</v>
      </c>
      <c r="L33" s="29">
        <f t="shared" si="0"/>
        <v>216603.00553298023</v>
      </c>
    </row>
    <row r="34" spans="1:12" x14ac:dyDescent="0.35">
      <c r="A34">
        <v>141332</v>
      </c>
      <c r="B34" s="38">
        <v>12004</v>
      </c>
      <c r="C34" s="25" t="s">
        <v>82</v>
      </c>
      <c r="D34" t="s">
        <v>65</v>
      </c>
      <c r="E34">
        <v>6</v>
      </c>
      <c r="F34" s="27">
        <f t="shared" si="1"/>
        <v>3308.7373873873876</v>
      </c>
      <c r="G34" s="28">
        <f t="shared" si="2"/>
        <v>19852.424324324325</v>
      </c>
      <c r="H34" s="26">
        <v>3130</v>
      </c>
      <c r="I34" s="27">
        <f t="shared" si="3"/>
        <v>180.05173815708886</v>
      </c>
      <c r="J34" s="15">
        <f t="shared" si="4"/>
        <v>563561.9404316881</v>
      </c>
      <c r="K34" s="15">
        <f t="shared" si="5"/>
        <v>583414.36475601245</v>
      </c>
      <c r="L34" s="29">
        <f t="shared" si="0"/>
        <v>194471.45491867082</v>
      </c>
    </row>
    <row r="35" spans="1:12" x14ac:dyDescent="0.35">
      <c r="A35">
        <v>141331</v>
      </c>
      <c r="B35" s="38">
        <v>12005</v>
      </c>
      <c r="C35" s="25" t="s">
        <v>83</v>
      </c>
      <c r="D35" t="s">
        <v>65</v>
      </c>
      <c r="E35">
        <v>36</v>
      </c>
      <c r="F35" s="27">
        <f t="shared" si="1"/>
        <v>3308.7373873873876</v>
      </c>
      <c r="G35" s="28">
        <f t="shared" si="2"/>
        <v>119114.54594594595</v>
      </c>
      <c r="H35" s="26">
        <v>2688</v>
      </c>
      <c r="I35" s="27">
        <f t="shared" si="3"/>
        <v>180.05173815708886</v>
      </c>
      <c r="J35" s="15">
        <f t="shared" si="4"/>
        <v>483979.07216625486</v>
      </c>
      <c r="K35" s="15">
        <f t="shared" si="5"/>
        <v>603093.61811220087</v>
      </c>
      <c r="L35" s="29">
        <f t="shared" si="0"/>
        <v>201031.20603740029</v>
      </c>
    </row>
    <row r="36" spans="1:12" x14ac:dyDescent="0.35">
      <c r="A36">
        <v>140016</v>
      </c>
      <c r="B36" s="38">
        <v>12007</v>
      </c>
      <c r="C36" s="25" t="s">
        <v>84</v>
      </c>
      <c r="D36" t="s">
        <v>65</v>
      </c>
      <c r="E36">
        <v>149</v>
      </c>
      <c r="F36" s="27">
        <f t="shared" si="1"/>
        <v>3308.7373873873876</v>
      </c>
      <c r="G36" s="28">
        <f t="shared" si="2"/>
        <v>493001.87072072073</v>
      </c>
      <c r="H36" s="26">
        <v>3225</v>
      </c>
      <c r="I36" s="27">
        <f t="shared" si="3"/>
        <v>180.05173815708886</v>
      </c>
      <c r="J36" s="15">
        <f t="shared" si="4"/>
        <v>580666.85555661155</v>
      </c>
      <c r="K36" s="15">
        <f t="shared" si="5"/>
        <v>1073668.7262773323</v>
      </c>
      <c r="L36" s="29">
        <f t="shared" si="0"/>
        <v>357889.57542577741</v>
      </c>
    </row>
    <row r="37" spans="1:12" x14ac:dyDescent="0.35">
      <c r="A37">
        <v>141323</v>
      </c>
      <c r="B37" s="38">
        <v>13005</v>
      </c>
      <c r="C37" s="25" t="s">
        <v>85</v>
      </c>
      <c r="D37" t="s">
        <v>65</v>
      </c>
      <c r="E37">
        <v>40</v>
      </c>
      <c r="F37" s="27">
        <f t="shared" si="1"/>
        <v>3308.7373873873876</v>
      </c>
      <c r="G37" s="28">
        <f t="shared" si="2"/>
        <v>132349.4954954955</v>
      </c>
      <c r="H37" s="26">
        <v>2347</v>
      </c>
      <c r="I37" s="27">
        <f t="shared" si="3"/>
        <v>180.05173815708886</v>
      </c>
      <c r="J37" s="15">
        <f t="shared" si="4"/>
        <v>422581.42945468758</v>
      </c>
      <c r="K37" s="15">
        <f t="shared" si="5"/>
        <v>554930.92495018314</v>
      </c>
      <c r="L37" s="29">
        <f t="shared" si="0"/>
        <v>184976.97498339438</v>
      </c>
    </row>
    <row r="38" spans="1:12" x14ac:dyDescent="0.35">
      <c r="A38">
        <v>140109</v>
      </c>
      <c r="B38" s="38">
        <v>13009</v>
      </c>
      <c r="C38" s="25" t="s">
        <v>86</v>
      </c>
      <c r="D38" t="s">
        <v>65</v>
      </c>
      <c r="E38">
        <v>12</v>
      </c>
      <c r="F38" s="27">
        <f t="shared" si="1"/>
        <v>3308.7373873873876</v>
      </c>
      <c r="G38" s="28">
        <f t="shared" si="2"/>
        <v>39704.848648648651</v>
      </c>
      <c r="H38" s="26">
        <v>3062</v>
      </c>
      <c r="I38" s="27">
        <f t="shared" si="3"/>
        <v>180.05173815708886</v>
      </c>
      <c r="J38" s="15">
        <f t="shared" si="4"/>
        <v>551318.42223700613</v>
      </c>
      <c r="K38" s="15">
        <f t="shared" si="5"/>
        <v>591023.27088565473</v>
      </c>
      <c r="L38" s="29">
        <f t="shared" si="0"/>
        <v>197007.75696188491</v>
      </c>
    </row>
    <row r="39" spans="1:12" x14ac:dyDescent="0.35">
      <c r="A39">
        <v>141307</v>
      </c>
      <c r="B39" s="38">
        <v>13010</v>
      </c>
      <c r="C39" s="25" t="s">
        <v>87</v>
      </c>
      <c r="D39" t="s">
        <v>65</v>
      </c>
      <c r="E39">
        <v>6</v>
      </c>
      <c r="F39" s="27">
        <f t="shared" si="1"/>
        <v>3308.7373873873876</v>
      </c>
      <c r="G39" s="28">
        <f t="shared" si="2"/>
        <v>19852.424324324325</v>
      </c>
      <c r="H39" s="26">
        <v>1947</v>
      </c>
      <c r="I39" s="27">
        <f t="shared" si="3"/>
        <v>180.05173815708886</v>
      </c>
      <c r="J39" s="15">
        <f t="shared" si="4"/>
        <v>350560.73419185204</v>
      </c>
      <c r="K39" s="15">
        <f t="shared" si="5"/>
        <v>370413.15851617639</v>
      </c>
      <c r="L39" s="29">
        <f t="shared" si="0"/>
        <v>123471.05283872546</v>
      </c>
    </row>
    <row r="40" spans="1:12" x14ac:dyDescent="0.35">
      <c r="A40">
        <v>141303</v>
      </c>
      <c r="B40" s="38">
        <v>13024</v>
      </c>
      <c r="C40" s="25" t="s">
        <v>88</v>
      </c>
      <c r="D40" t="s">
        <v>65</v>
      </c>
      <c r="E40">
        <v>32</v>
      </c>
      <c r="F40" s="27">
        <f t="shared" si="1"/>
        <v>3308.7373873873876</v>
      </c>
      <c r="G40" s="28">
        <f t="shared" si="2"/>
        <v>105879.5963963964</v>
      </c>
      <c r="H40" s="26">
        <v>4206</v>
      </c>
      <c r="I40" s="27">
        <f t="shared" si="3"/>
        <v>180.05173815708886</v>
      </c>
      <c r="J40" s="15">
        <f t="shared" si="4"/>
        <v>757297.61068871571</v>
      </c>
      <c r="K40" s="15">
        <f t="shared" si="5"/>
        <v>863177.20708511211</v>
      </c>
      <c r="L40" s="29">
        <f t="shared" si="0"/>
        <v>287725.73569503735</v>
      </c>
    </row>
    <row r="41" spans="1:12" x14ac:dyDescent="0.35">
      <c r="A41">
        <v>141327</v>
      </c>
      <c r="B41" s="38">
        <v>16001</v>
      </c>
      <c r="C41" s="25" t="s">
        <v>89</v>
      </c>
      <c r="D41" t="s">
        <v>65</v>
      </c>
      <c r="E41">
        <v>3</v>
      </c>
      <c r="F41" s="27">
        <f t="shared" si="1"/>
        <v>3308.7373873873876</v>
      </c>
      <c r="G41" s="28">
        <f t="shared" si="2"/>
        <v>9926.2121621621627</v>
      </c>
      <c r="H41" s="26">
        <v>2185</v>
      </c>
      <c r="I41" s="27">
        <f t="shared" si="3"/>
        <v>180.05173815708886</v>
      </c>
      <c r="J41" s="15">
        <f t="shared" si="4"/>
        <v>393413.04787323915</v>
      </c>
      <c r="K41" s="15">
        <f t="shared" si="5"/>
        <v>403339.26003540133</v>
      </c>
      <c r="L41" s="29">
        <f t="shared" si="0"/>
        <v>134446.42001180045</v>
      </c>
    </row>
    <row r="42" spans="1:12" x14ac:dyDescent="0.35">
      <c r="A42">
        <v>141301</v>
      </c>
      <c r="B42" s="38">
        <v>16002</v>
      </c>
      <c r="C42" s="25" t="s">
        <v>90</v>
      </c>
      <c r="D42" t="s">
        <v>65</v>
      </c>
      <c r="E42">
        <v>30</v>
      </c>
      <c r="F42" s="27">
        <f t="shared" si="1"/>
        <v>3308.7373873873876</v>
      </c>
      <c r="G42" s="28">
        <f t="shared" si="2"/>
        <v>99262.121621621627</v>
      </c>
      <c r="H42" s="26">
        <v>5247</v>
      </c>
      <c r="I42" s="27">
        <f t="shared" si="3"/>
        <v>180.05173815708886</v>
      </c>
      <c r="J42" s="15">
        <f t="shared" si="4"/>
        <v>944731.47011024528</v>
      </c>
      <c r="K42" s="15">
        <f t="shared" si="5"/>
        <v>1043993.5917318669</v>
      </c>
      <c r="L42" s="29">
        <f t="shared" si="0"/>
        <v>347997.86391062231</v>
      </c>
    </row>
    <row r="43" spans="1:12" x14ac:dyDescent="0.35">
      <c r="A43">
        <v>141338</v>
      </c>
      <c r="B43" s="38">
        <v>16009</v>
      </c>
      <c r="C43" s="25" t="s">
        <v>91</v>
      </c>
      <c r="D43" t="s">
        <v>65</v>
      </c>
      <c r="E43">
        <v>22</v>
      </c>
      <c r="F43" s="27">
        <f t="shared" si="1"/>
        <v>3308.7373873873876</v>
      </c>
      <c r="G43" s="28">
        <f t="shared" si="2"/>
        <v>72792.222522522527</v>
      </c>
      <c r="H43" s="26">
        <v>1813</v>
      </c>
      <c r="I43" s="27">
        <f t="shared" si="3"/>
        <v>180.05173815708886</v>
      </c>
      <c r="J43" s="15">
        <f t="shared" si="4"/>
        <v>326433.8012788021</v>
      </c>
      <c r="K43" s="15">
        <f t="shared" si="5"/>
        <v>399226.02380132466</v>
      </c>
      <c r="L43" s="29">
        <f t="shared" si="0"/>
        <v>133075.34126710822</v>
      </c>
    </row>
    <row r="44" spans="1:12" x14ac:dyDescent="0.35">
      <c r="A44">
        <v>140027</v>
      </c>
      <c r="B44" s="38">
        <v>16011</v>
      </c>
      <c r="C44" s="25" t="s">
        <v>92</v>
      </c>
      <c r="D44" t="s">
        <v>65</v>
      </c>
      <c r="E44">
        <v>22</v>
      </c>
      <c r="F44" s="27">
        <f t="shared" si="1"/>
        <v>3308.7373873873876</v>
      </c>
      <c r="G44" s="28">
        <f t="shared" si="2"/>
        <v>72792.222522522527</v>
      </c>
      <c r="H44" s="26">
        <v>3173</v>
      </c>
      <c r="I44" s="27">
        <f t="shared" si="3"/>
        <v>180.05173815708886</v>
      </c>
      <c r="J44" s="15">
        <f t="shared" si="4"/>
        <v>571304.16517244291</v>
      </c>
      <c r="K44" s="15">
        <f t="shared" si="5"/>
        <v>644096.38769496547</v>
      </c>
      <c r="L44" s="29">
        <f t="shared" si="0"/>
        <v>214698.79589832181</v>
      </c>
    </row>
    <row r="45" spans="1:12" x14ac:dyDescent="0.35">
      <c r="A45">
        <v>140003</v>
      </c>
      <c r="B45" s="38">
        <v>18001</v>
      </c>
      <c r="C45" s="25" t="s">
        <v>93</v>
      </c>
      <c r="D45" t="s">
        <v>65</v>
      </c>
      <c r="E45">
        <v>0</v>
      </c>
      <c r="F45" s="27">
        <f t="shared" si="1"/>
        <v>3308.7373873873876</v>
      </c>
      <c r="G45" s="28">
        <f t="shared" si="2"/>
        <v>0</v>
      </c>
      <c r="H45" s="26">
        <v>846</v>
      </c>
      <c r="I45" s="27">
        <f t="shared" si="3"/>
        <v>180.05173815708886</v>
      </c>
      <c r="J45" s="15">
        <f t="shared" si="4"/>
        <v>152323.77048089719</v>
      </c>
      <c r="K45" s="15">
        <f t="shared" si="5"/>
        <v>152323.77048089719</v>
      </c>
      <c r="L45" s="29">
        <f t="shared" si="0"/>
        <v>50774.590160299063</v>
      </c>
    </row>
    <row r="46" spans="1:12" x14ac:dyDescent="0.35">
      <c r="A46">
        <v>140173</v>
      </c>
      <c r="B46" s="38">
        <v>18004</v>
      </c>
      <c r="C46" s="25" t="s">
        <v>94</v>
      </c>
      <c r="D46" t="s">
        <v>65</v>
      </c>
      <c r="E46">
        <v>32</v>
      </c>
      <c r="F46" s="27">
        <f t="shared" si="1"/>
        <v>3308.7373873873876</v>
      </c>
      <c r="G46" s="28">
        <f t="shared" si="2"/>
        <v>105879.5963963964</v>
      </c>
      <c r="H46" s="26">
        <v>2155</v>
      </c>
      <c r="I46" s="27">
        <f t="shared" si="3"/>
        <v>180.05173815708886</v>
      </c>
      <c r="J46" s="15">
        <f t="shared" si="4"/>
        <v>388011.4957285265</v>
      </c>
      <c r="K46" s="15">
        <f t="shared" si="5"/>
        <v>493891.0921249229</v>
      </c>
      <c r="L46" s="29">
        <f t="shared" si="0"/>
        <v>164630.36404164098</v>
      </c>
    </row>
    <row r="47" spans="1:12" x14ac:dyDescent="0.35">
      <c r="A47">
        <v>141308</v>
      </c>
      <c r="B47" s="38">
        <v>18013</v>
      </c>
      <c r="C47" s="25" t="s">
        <v>95</v>
      </c>
      <c r="D47" t="s">
        <v>65</v>
      </c>
      <c r="E47">
        <v>16</v>
      </c>
      <c r="F47" s="27">
        <f t="shared" si="1"/>
        <v>3308.7373873873876</v>
      </c>
      <c r="G47" s="28">
        <f t="shared" si="2"/>
        <v>52939.798198198201</v>
      </c>
      <c r="H47" s="26">
        <v>1179</v>
      </c>
      <c r="I47" s="27">
        <f t="shared" si="3"/>
        <v>180.05173815708886</v>
      </c>
      <c r="J47" s="15">
        <f t="shared" si="4"/>
        <v>212280.99928720776</v>
      </c>
      <c r="K47" s="15">
        <f t="shared" si="5"/>
        <v>265220.79748540593</v>
      </c>
      <c r="L47" s="29">
        <f t="shared" si="0"/>
        <v>88406.932495135305</v>
      </c>
    </row>
    <row r="48" spans="1:12" x14ac:dyDescent="0.35">
      <c r="A48">
        <v>140121</v>
      </c>
      <c r="B48" s="38">
        <v>19009</v>
      </c>
      <c r="C48" s="25" t="s">
        <v>96</v>
      </c>
      <c r="D48" t="s">
        <v>65</v>
      </c>
      <c r="E48">
        <v>0</v>
      </c>
      <c r="F48" s="27">
        <f t="shared" si="1"/>
        <v>3308.7373873873876</v>
      </c>
      <c r="G48" s="28">
        <f t="shared" si="2"/>
        <v>0</v>
      </c>
      <c r="H48" s="26">
        <v>1464</v>
      </c>
      <c r="I48" s="27">
        <f t="shared" si="3"/>
        <v>180.05173815708886</v>
      </c>
      <c r="J48" s="15">
        <f t="shared" si="4"/>
        <v>263595.7446619781</v>
      </c>
      <c r="K48" s="15">
        <f t="shared" si="5"/>
        <v>263595.7446619781</v>
      </c>
      <c r="L48" s="29">
        <f t="shared" si="0"/>
        <v>87865.24822065937</v>
      </c>
    </row>
    <row r="49" spans="1:12" x14ac:dyDescent="0.35">
      <c r="A49">
        <v>141302</v>
      </c>
      <c r="B49" s="38">
        <v>19028</v>
      </c>
      <c r="C49" s="25" t="s">
        <v>97</v>
      </c>
      <c r="D49" t="s">
        <v>65</v>
      </c>
      <c r="E49">
        <v>17</v>
      </c>
      <c r="F49" s="27">
        <f t="shared" si="1"/>
        <v>3308.7373873873876</v>
      </c>
      <c r="G49" s="28">
        <f t="shared" si="2"/>
        <v>56248.535585585589</v>
      </c>
      <c r="H49" s="26">
        <v>2267</v>
      </c>
      <c r="I49" s="27">
        <f t="shared" si="3"/>
        <v>180.05173815708886</v>
      </c>
      <c r="J49" s="15">
        <f t="shared" si="4"/>
        <v>408177.29040212044</v>
      </c>
      <c r="K49" s="15">
        <f t="shared" si="5"/>
        <v>464425.82598770602</v>
      </c>
      <c r="L49" s="29">
        <f t="shared" si="0"/>
        <v>154808.60866256867</v>
      </c>
    </row>
    <row r="50" spans="1:12" x14ac:dyDescent="0.35">
      <c r="A50">
        <v>141309</v>
      </c>
      <c r="B50" s="38">
        <v>20001</v>
      </c>
      <c r="C50" s="25" t="s">
        <v>98</v>
      </c>
      <c r="D50" t="s">
        <v>65</v>
      </c>
      <c r="E50">
        <v>12</v>
      </c>
      <c r="F50" s="27">
        <f t="shared" si="1"/>
        <v>3308.7373873873876</v>
      </c>
      <c r="G50" s="28">
        <f t="shared" si="2"/>
        <v>39704.848648648651</v>
      </c>
      <c r="H50" s="26">
        <v>2394</v>
      </c>
      <c r="I50" s="27">
        <f t="shared" si="3"/>
        <v>180.05173815708886</v>
      </c>
      <c r="J50" s="15">
        <f t="shared" si="4"/>
        <v>431043.86114807072</v>
      </c>
      <c r="K50" s="15">
        <f t="shared" si="5"/>
        <v>470748.70979671937</v>
      </c>
      <c r="L50" s="29">
        <f t="shared" si="0"/>
        <v>156916.23659890646</v>
      </c>
    </row>
    <row r="51" spans="1:12" x14ac:dyDescent="0.35">
      <c r="A51">
        <v>141306</v>
      </c>
      <c r="B51" s="38">
        <v>22002</v>
      </c>
      <c r="C51" s="25" t="s">
        <v>99</v>
      </c>
      <c r="D51" t="s">
        <v>65</v>
      </c>
      <c r="E51">
        <v>22</v>
      </c>
      <c r="F51" s="27">
        <f t="shared" si="1"/>
        <v>3308.7373873873876</v>
      </c>
      <c r="G51" s="28">
        <f t="shared" si="2"/>
        <v>72792.222522522527</v>
      </c>
      <c r="H51" s="26">
        <v>3867</v>
      </c>
      <c r="I51" s="27">
        <f t="shared" si="3"/>
        <v>180.05173815708886</v>
      </c>
      <c r="J51" s="15">
        <f t="shared" si="4"/>
        <v>696260.07145346259</v>
      </c>
      <c r="K51" s="15">
        <f t="shared" si="5"/>
        <v>769052.29397598514</v>
      </c>
      <c r="L51" s="29">
        <f t="shared" si="0"/>
        <v>256350.7646586617</v>
      </c>
    </row>
    <row r="52" spans="1:12" x14ac:dyDescent="0.35">
      <c r="B52" s="38">
        <v>23001</v>
      </c>
      <c r="C52" s="25" t="s">
        <v>100</v>
      </c>
      <c r="D52" t="s">
        <v>65</v>
      </c>
      <c r="E52">
        <v>5</v>
      </c>
      <c r="F52" s="27">
        <f t="shared" si="1"/>
        <v>3308.7373873873876</v>
      </c>
      <c r="G52" s="28">
        <f>F52*E52</f>
        <v>16543.686936936938</v>
      </c>
      <c r="H52" s="26">
        <v>2175</v>
      </c>
      <c r="I52" s="27">
        <f t="shared" si="3"/>
        <v>180.05173815708886</v>
      </c>
      <c r="J52" s="15">
        <f>H52*I52</f>
        <v>391612.53049166827</v>
      </c>
      <c r="K52" s="15">
        <f>J52+G52</f>
        <v>408156.21742860519</v>
      </c>
      <c r="L52" s="29">
        <f>K52/3</f>
        <v>136052.07247620172</v>
      </c>
    </row>
    <row r="53" spans="1:12" x14ac:dyDescent="0.35">
      <c r="B53" s="38">
        <v>19004</v>
      </c>
      <c r="C53" s="25" t="s">
        <v>101</v>
      </c>
      <c r="D53" t="s">
        <v>65</v>
      </c>
      <c r="E53">
        <v>36</v>
      </c>
      <c r="F53" s="27">
        <f t="shared" si="1"/>
        <v>3308.7373873873876</v>
      </c>
      <c r="G53" s="28">
        <f>F53*E53</f>
        <v>119114.54594594595</v>
      </c>
      <c r="H53" s="26">
        <v>1423</v>
      </c>
      <c r="I53" s="27">
        <f t="shared" si="3"/>
        <v>180.05173815708886</v>
      </c>
      <c r="J53" s="15">
        <f>H53*I53</f>
        <v>256213.62339753745</v>
      </c>
      <c r="K53" s="15">
        <f>J53+G53</f>
        <v>375328.1693434834</v>
      </c>
      <c r="L53" s="29">
        <f>K53/3</f>
        <v>125109.38978116114</v>
      </c>
    </row>
  </sheetData>
  <pageMargins left="0.7" right="0.7" top="0.75" bottom="0.75" header="0.3" footer="0.3"/>
  <pageSetup scale="7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FFCFC-215C-4457-AA90-EF367620C2FF}">
  <sheetPr>
    <pageSetUpPr fitToPage="1"/>
  </sheetPr>
  <dimension ref="A1:L41"/>
  <sheetViews>
    <sheetView topLeftCell="B7" zoomScale="90" zoomScaleNormal="90" workbookViewId="0">
      <selection activeCell="N31" sqref="N31"/>
    </sheetView>
  </sheetViews>
  <sheetFormatPr defaultRowHeight="14.5" x14ac:dyDescent="0.35"/>
  <cols>
    <col min="1" max="1" width="0" hidden="1" customWidth="1"/>
    <col min="3" max="3" width="35.453125" customWidth="1"/>
    <col min="4" max="4" width="11.54296875" customWidth="1"/>
    <col min="5" max="5" width="8.453125" bestFit="1" customWidth="1"/>
    <col min="7" max="7" width="12.1796875" bestFit="1" customWidth="1"/>
    <col min="8" max="8" width="9.453125" bestFit="1" customWidth="1"/>
    <col min="10" max="10" width="12.1796875" bestFit="1" customWidth="1"/>
    <col min="11" max="11" width="12.81640625" bestFit="1" customWidth="1"/>
    <col min="12" max="12" width="13.26953125" bestFit="1" customWidth="1"/>
  </cols>
  <sheetData>
    <row r="1" spans="1:12" x14ac:dyDescent="0.35">
      <c r="B1" s="1" t="s">
        <v>0</v>
      </c>
    </row>
    <row r="2" spans="1:12" x14ac:dyDescent="0.35">
      <c r="B2" s="1" t="s">
        <v>102</v>
      </c>
    </row>
    <row r="4" spans="1:12" x14ac:dyDescent="0.35">
      <c r="B4" s="1" t="s">
        <v>6</v>
      </c>
    </row>
    <row r="5" spans="1:12" x14ac:dyDescent="0.35">
      <c r="B5" s="1"/>
    </row>
    <row r="6" spans="1:12" x14ac:dyDescent="0.35">
      <c r="B6" s="1" t="s">
        <v>7</v>
      </c>
    </row>
    <row r="8" spans="1:12" ht="29" x14ac:dyDescent="0.35">
      <c r="B8" s="18" t="s">
        <v>8</v>
      </c>
      <c r="C8" s="18" t="s">
        <v>9</v>
      </c>
      <c r="D8" s="18" t="s">
        <v>10</v>
      </c>
      <c r="E8" s="18" t="s">
        <v>103</v>
      </c>
      <c r="F8" s="18" t="s">
        <v>104</v>
      </c>
      <c r="G8" s="18" t="s">
        <v>105</v>
      </c>
      <c r="H8" s="18" t="s">
        <v>106</v>
      </c>
      <c r="I8" s="18" t="s">
        <v>107</v>
      </c>
      <c r="J8" s="18" t="s">
        <v>108</v>
      </c>
      <c r="K8" s="18" t="s">
        <v>109</v>
      </c>
      <c r="L8" s="18" t="s">
        <v>18</v>
      </c>
    </row>
    <row r="9" spans="1:12" x14ac:dyDescent="0.35">
      <c r="A9">
        <v>142010</v>
      </c>
      <c r="B9">
        <v>8020</v>
      </c>
      <c r="C9" s="25" t="s">
        <v>110</v>
      </c>
      <c r="D9" s="42" t="s">
        <v>111</v>
      </c>
      <c r="E9" s="26">
        <v>2456</v>
      </c>
      <c r="F9" s="43">
        <v>411.08</v>
      </c>
      <c r="G9" s="28">
        <f t="shared" ref="G9:G14" si="0">F9*E9</f>
        <v>1009612.48</v>
      </c>
      <c r="K9" s="15">
        <f>G9+J9</f>
        <v>1009612.48</v>
      </c>
      <c r="L9" s="15">
        <f>K9/3</f>
        <v>336537.49333333335</v>
      </c>
    </row>
    <row r="10" spans="1:12" x14ac:dyDescent="0.35">
      <c r="A10">
        <v>142008</v>
      </c>
      <c r="B10">
        <v>14085</v>
      </c>
      <c r="C10" s="25" t="s">
        <v>112</v>
      </c>
      <c r="D10" s="42" t="s">
        <v>111</v>
      </c>
      <c r="E10" s="26">
        <v>2809</v>
      </c>
      <c r="F10" s="43">
        <f>$F$9</f>
        <v>411.08</v>
      </c>
      <c r="G10" s="28">
        <f t="shared" si="0"/>
        <v>1154723.72</v>
      </c>
      <c r="K10" s="15">
        <f t="shared" ref="K10:K15" si="1">G10+J10</f>
        <v>1154723.72</v>
      </c>
      <c r="L10" s="15">
        <f t="shared" ref="L10:L15" si="2">K10/3</f>
        <v>384907.90666666668</v>
      </c>
    </row>
    <row r="11" spans="1:12" x14ac:dyDescent="0.35">
      <c r="A11">
        <v>142009</v>
      </c>
      <c r="B11">
        <v>3019</v>
      </c>
      <c r="C11" s="25" t="s">
        <v>113</v>
      </c>
      <c r="D11" s="42" t="s">
        <v>111</v>
      </c>
      <c r="E11" s="26">
        <v>456</v>
      </c>
      <c r="F11" s="43">
        <f>$F$9</f>
        <v>411.08</v>
      </c>
      <c r="G11" s="28">
        <f t="shared" si="0"/>
        <v>187452.47999999998</v>
      </c>
      <c r="K11" s="15">
        <f t="shared" si="1"/>
        <v>187452.47999999998</v>
      </c>
      <c r="L11" s="15">
        <f t="shared" si="2"/>
        <v>62484.159999999996</v>
      </c>
    </row>
    <row r="12" spans="1:12" x14ac:dyDescent="0.35">
      <c r="A12">
        <v>142006</v>
      </c>
      <c r="B12">
        <v>19012</v>
      </c>
      <c r="C12" s="25" t="s">
        <v>114</v>
      </c>
      <c r="D12" s="42" t="s">
        <v>111</v>
      </c>
      <c r="E12" s="26">
        <v>603</v>
      </c>
      <c r="F12" s="43">
        <f>$F$9</f>
        <v>411.08</v>
      </c>
      <c r="G12" s="28">
        <f t="shared" si="0"/>
        <v>247881.24</v>
      </c>
      <c r="K12" s="15">
        <f t="shared" si="1"/>
        <v>247881.24</v>
      </c>
      <c r="L12" s="15">
        <f t="shared" si="2"/>
        <v>82627.08</v>
      </c>
    </row>
    <row r="13" spans="1:12" x14ac:dyDescent="0.35">
      <c r="A13">
        <v>142013</v>
      </c>
      <c r="B13">
        <v>16014</v>
      </c>
      <c r="C13" s="25" t="s">
        <v>115</v>
      </c>
      <c r="D13" s="42" t="s">
        <v>111</v>
      </c>
      <c r="E13" s="26">
        <v>454</v>
      </c>
      <c r="F13" s="43">
        <f>$F$9</f>
        <v>411.08</v>
      </c>
      <c r="G13" s="28">
        <f t="shared" si="0"/>
        <v>186630.32</v>
      </c>
      <c r="K13" s="15">
        <f t="shared" si="1"/>
        <v>186630.32</v>
      </c>
      <c r="L13" s="15">
        <f t="shared" si="2"/>
        <v>62210.106666666667</v>
      </c>
    </row>
    <row r="14" spans="1:12" x14ac:dyDescent="0.35">
      <c r="A14">
        <v>140105</v>
      </c>
      <c r="B14">
        <v>4013</v>
      </c>
      <c r="C14" s="25" t="s">
        <v>116</v>
      </c>
      <c r="D14" s="42" t="s">
        <v>111</v>
      </c>
      <c r="E14" s="26">
        <v>669</v>
      </c>
      <c r="F14" s="43">
        <f>$F$9</f>
        <v>411.08</v>
      </c>
      <c r="G14" s="28">
        <f t="shared" si="0"/>
        <v>275012.51999999996</v>
      </c>
      <c r="K14" s="15">
        <f t="shared" si="1"/>
        <v>275012.51999999996</v>
      </c>
      <c r="L14" s="15">
        <f t="shared" si="2"/>
        <v>91670.839999999982</v>
      </c>
    </row>
    <row r="15" spans="1:12" ht="15" thickBot="1" x14ac:dyDescent="0.4">
      <c r="B15" s="44" t="s">
        <v>117</v>
      </c>
      <c r="C15" s="44"/>
      <c r="D15" s="45"/>
      <c r="E15" s="46">
        <v>7447</v>
      </c>
      <c r="F15" s="44"/>
      <c r="G15" s="47">
        <f>SUM(G9:G14)</f>
        <v>3061312.76</v>
      </c>
      <c r="H15" s="48">
        <v>0</v>
      </c>
      <c r="I15" s="44"/>
      <c r="J15" s="47">
        <f>SUM(J9:J14)</f>
        <v>0</v>
      </c>
      <c r="K15" s="49">
        <f t="shared" si="1"/>
        <v>3061312.76</v>
      </c>
      <c r="L15" s="49">
        <f t="shared" si="2"/>
        <v>1020437.5866666666</v>
      </c>
    </row>
    <row r="16" spans="1:12" x14ac:dyDescent="0.35">
      <c r="D16" s="42"/>
    </row>
    <row r="17" spans="1:12" x14ac:dyDescent="0.35">
      <c r="A17">
        <v>144031</v>
      </c>
      <c r="B17">
        <v>19005</v>
      </c>
      <c r="C17" s="25" t="s">
        <v>118</v>
      </c>
      <c r="D17" s="42" t="s">
        <v>119</v>
      </c>
      <c r="E17" s="26">
        <v>1471</v>
      </c>
      <c r="F17" s="50">
        <v>131.53</v>
      </c>
      <c r="G17" s="28">
        <f t="shared" ref="G17:G26" si="3">F17*E17</f>
        <v>193480.63</v>
      </c>
      <c r="H17" s="26">
        <v>288</v>
      </c>
      <c r="I17" s="51">
        <v>151.72999999999999</v>
      </c>
      <c r="J17" s="28">
        <f>H17*I17</f>
        <v>43698.239999999998</v>
      </c>
      <c r="K17" s="15">
        <f t="shared" ref="K17:K26" si="4">G17+J17</f>
        <v>237178.87</v>
      </c>
      <c r="L17" s="15">
        <f t="shared" ref="L17:L29" si="5">K17/3</f>
        <v>79059.623333333337</v>
      </c>
    </row>
    <row r="18" spans="1:12" x14ac:dyDescent="0.35">
      <c r="A18">
        <v>144035</v>
      </c>
      <c r="B18">
        <v>14004</v>
      </c>
      <c r="C18" s="25" t="s">
        <v>120</v>
      </c>
      <c r="D18" s="42" t="s">
        <v>119</v>
      </c>
      <c r="E18" s="26">
        <v>90</v>
      </c>
      <c r="F18" s="50">
        <f>$F$17</f>
        <v>131.53</v>
      </c>
      <c r="G18" s="28">
        <f t="shared" si="3"/>
        <v>11837.7</v>
      </c>
      <c r="H18" s="26">
        <v>8</v>
      </c>
      <c r="I18" s="51">
        <f>$I$17</f>
        <v>151.72999999999999</v>
      </c>
      <c r="J18" s="28">
        <f>H18*I18</f>
        <v>1213.8399999999999</v>
      </c>
      <c r="K18" s="15">
        <f t="shared" si="4"/>
        <v>13051.54</v>
      </c>
      <c r="L18" s="15">
        <f t="shared" si="5"/>
        <v>4350.5133333333333</v>
      </c>
    </row>
    <row r="19" spans="1:12" x14ac:dyDescent="0.35">
      <c r="A19">
        <v>140033</v>
      </c>
      <c r="B19">
        <v>23002</v>
      </c>
      <c r="C19" s="25" t="s">
        <v>121</v>
      </c>
      <c r="D19" s="42" t="s">
        <v>119</v>
      </c>
      <c r="E19" s="26">
        <v>7252</v>
      </c>
      <c r="F19" s="50">
        <f t="shared" ref="F19:F28" si="6">$F$17</f>
        <v>131.53</v>
      </c>
      <c r="G19" s="28">
        <f t="shared" si="3"/>
        <v>953855.56</v>
      </c>
      <c r="H19" s="26">
        <v>355</v>
      </c>
      <c r="I19" s="51">
        <f t="shared" ref="I19:I28" si="7">$I$17</f>
        <v>151.72999999999999</v>
      </c>
      <c r="J19" s="28">
        <f t="shared" ref="J19:J26" si="8">H19*I19</f>
        <v>53864.149999999994</v>
      </c>
      <c r="K19" s="15">
        <f t="shared" si="4"/>
        <v>1007719.7100000001</v>
      </c>
      <c r="L19" s="15">
        <f t="shared" si="5"/>
        <v>335906.57</v>
      </c>
    </row>
    <row r="20" spans="1:12" x14ac:dyDescent="0.35">
      <c r="A20">
        <v>144039</v>
      </c>
      <c r="B20">
        <v>3021</v>
      </c>
      <c r="C20" s="25" t="s">
        <v>122</v>
      </c>
      <c r="D20" s="42" t="s">
        <v>119</v>
      </c>
      <c r="E20" s="26">
        <v>3824</v>
      </c>
      <c r="F20" s="50">
        <f t="shared" si="6"/>
        <v>131.53</v>
      </c>
      <c r="G20" s="28">
        <f t="shared" si="3"/>
        <v>502970.72000000003</v>
      </c>
      <c r="H20" s="26">
        <v>327</v>
      </c>
      <c r="I20" s="51">
        <f t="shared" si="7"/>
        <v>151.72999999999999</v>
      </c>
      <c r="J20" s="28">
        <f t="shared" si="8"/>
        <v>49615.71</v>
      </c>
      <c r="K20" s="15">
        <f t="shared" si="4"/>
        <v>552586.43000000005</v>
      </c>
      <c r="L20" s="15">
        <f t="shared" si="5"/>
        <v>184195.47666666668</v>
      </c>
    </row>
    <row r="21" spans="1:12" x14ac:dyDescent="0.35">
      <c r="A21">
        <v>144026</v>
      </c>
      <c r="B21">
        <v>3452</v>
      </c>
      <c r="C21" s="25" t="s">
        <v>123</v>
      </c>
      <c r="D21" s="42" t="s">
        <v>119</v>
      </c>
      <c r="E21" s="26">
        <v>10107</v>
      </c>
      <c r="F21" s="50">
        <f t="shared" si="6"/>
        <v>131.53</v>
      </c>
      <c r="G21" s="28">
        <f t="shared" si="3"/>
        <v>1329373.71</v>
      </c>
      <c r="H21" s="26">
        <v>10150</v>
      </c>
      <c r="I21" s="51">
        <f t="shared" si="7"/>
        <v>151.72999999999999</v>
      </c>
      <c r="J21" s="28">
        <f t="shared" si="8"/>
        <v>1540059.5</v>
      </c>
      <c r="K21" s="15">
        <f t="shared" si="4"/>
        <v>2869433.21</v>
      </c>
      <c r="L21" s="15">
        <f t="shared" si="5"/>
        <v>956477.73666666669</v>
      </c>
    </row>
    <row r="22" spans="1:12" x14ac:dyDescent="0.35">
      <c r="A22">
        <v>144034</v>
      </c>
      <c r="B22">
        <v>19404</v>
      </c>
      <c r="C22" s="25" t="s">
        <v>124</v>
      </c>
      <c r="D22" s="42" t="s">
        <v>119</v>
      </c>
      <c r="E22" s="26">
        <v>8005</v>
      </c>
      <c r="F22" s="50">
        <f t="shared" si="6"/>
        <v>131.53</v>
      </c>
      <c r="G22" s="28">
        <f t="shared" si="3"/>
        <v>1052897.6499999999</v>
      </c>
      <c r="H22" s="26">
        <v>1615</v>
      </c>
      <c r="I22" s="51">
        <f t="shared" si="7"/>
        <v>151.72999999999999</v>
      </c>
      <c r="J22" s="28">
        <f t="shared" si="8"/>
        <v>245043.94999999998</v>
      </c>
      <c r="K22" s="15">
        <f t="shared" si="4"/>
        <v>1297941.5999999999</v>
      </c>
      <c r="L22" s="15">
        <f t="shared" si="5"/>
        <v>432647.19999999995</v>
      </c>
    </row>
    <row r="23" spans="1:12" x14ac:dyDescent="0.35">
      <c r="A23">
        <v>144009</v>
      </c>
      <c r="B23">
        <v>6036</v>
      </c>
      <c r="C23" s="25" t="s">
        <v>125</v>
      </c>
      <c r="D23" s="42" t="s">
        <v>119</v>
      </c>
      <c r="E23" s="26">
        <v>8322</v>
      </c>
      <c r="F23" s="50">
        <f t="shared" si="6"/>
        <v>131.53</v>
      </c>
      <c r="G23" s="28">
        <f t="shared" si="3"/>
        <v>1094592.6599999999</v>
      </c>
      <c r="H23" s="26">
        <v>2336</v>
      </c>
      <c r="I23" s="51">
        <f t="shared" si="7"/>
        <v>151.72999999999999</v>
      </c>
      <c r="J23" s="28">
        <f t="shared" si="8"/>
        <v>354441.27999999997</v>
      </c>
      <c r="K23" s="15">
        <f t="shared" si="4"/>
        <v>1449033.94</v>
      </c>
      <c r="L23" s="15">
        <f t="shared" si="5"/>
        <v>483011.3133333333</v>
      </c>
    </row>
    <row r="24" spans="1:12" x14ac:dyDescent="0.35">
      <c r="A24">
        <v>19048</v>
      </c>
      <c r="B24">
        <v>19048</v>
      </c>
      <c r="C24" s="25" t="s">
        <v>126</v>
      </c>
      <c r="D24" s="42" t="s">
        <v>119</v>
      </c>
      <c r="E24" s="26">
        <v>4252</v>
      </c>
      <c r="F24" s="50">
        <f t="shared" si="6"/>
        <v>131.53</v>
      </c>
      <c r="G24" s="28">
        <f t="shared" si="3"/>
        <v>559265.56000000006</v>
      </c>
      <c r="H24" s="26">
        <v>59</v>
      </c>
      <c r="I24" s="51">
        <f t="shared" si="7"/>
        <v>151.72999999999999</v>
      </c>
      <c r="J24" s="28">
        <f t="shared" si="8"/>
        <v>8952.07</v>
      </c>
      <c r="K24" s="15">
        <f t="shared" si="4"/>
        <v>568217.63</v>
      </c>
      <c r="L24" s="15">
        <f t="shared" si="5"/>
        <v>189405.87666666668</v>
      </c>
    </row>
    <row r="25" spans="1:12" x14ac:dyDescent="0.35">
      <c r="A25">
        <v>144029</v>
      </c>
      <c r="B25">
        <v>3013</v>
      </c>
      <c r="C25" s="25" t="s">
        <v>127</v>
      </c>
      <c r="D25" s="42" t="s">
        <v>119</v>
      </c>
      <c r="E25" s="26">
        <v>3411</v>
      </c>
      <c r="F25" s="50">
        <f t="shared" si="6"/>
        <v>131.53</v>
      </c>
      <c r="G25" s="28">
        <f t="shared" si="3"/>
        <v>448648.83</v>
      </c>
      <c r="H25" s="26">
        <v>207</v>
      </c>
      <c r="I25" s="51">
        <f t="shared" si="7"/>
        <v>151.72999999999999</v>
      </c>
      <c r="J25" s="28">
        <f t="shared" si="8"/>
        <v>31408.109999999997</v>
      </c>
      <c r="K25" s="15">
        <f t="shared" si="4"/>
        <v>480056.94</v>
      </c>
      <c r="L25" s="15">
        <f t="shared" si="5"/>
        <v>160018.98000000001</v>
      </c>
    </row>
    <row r="26" spans="1:12" x14ac:dyDescent="0.35">
      <c r="A26">
        <v>144040</v>
      </c>
      <c r="B26">
        <v>4200</v>
      </c>
      <c r="C26" s="25" t="s">
        <v>128</v>
      </c>
      <c r="D26" s="42" t="s">
        <v>119</v>
      </c>
      <c r="E26" s="26">
        <v>9126</v>
      </c>
      <c r="F26" s="50">
        <f t="shared" si="6"/>
        <v>131.53</v>
      </c>
      <c r="G26" s="28">
        <f t="shared" si="3"/>
        <v>1200342.78</v>
      </c>
      <c r="H26" s="26">
        <v>1061</v>
      </c>
      <c r="I26" s="51">
        <f t="shared" si="7"/>
        <v>151.72999999999999</v>
      </c>
      <c r="J26" s="28">
        <f t="shared" si="8"/>
        <v>160985.53</v>
      </c>
      <c r="K26" s="15">
        <f t="shared" si="4"/>
        <v>1361328.31</v>
      </c>
      <c r="L26" s="15">
        <f t="shared" si="5"/>
        <v>453776.10333333333</v>
      </c>
    </row>
    <row r="27" spans="1:12" x14ac:dyDescent="0.35">
      <c r="B27">
        <v>14005</v>
      </c>
      <c r="C27" s="25" t="s">
        <v>129</v>
      </c>
      <c r="D27" s="42" t="s">
        <v>119</v>
      </c>
      <c r="E27" s="26">
        <v>3703</v>
      </c>
      <c r="F27" s="50">
        <f t="shared" si="6"/>
        <v>131.53</v>
      </c>
      <c r="G27" s="28">
        <f>F27*E27</f>
        <v>487055.59</v>
      </c>
      <c r="H27" s="26">
        <v>206</v>
      </c>
      <c r="I27" s="51">
        <f t="shared" si="7"/>
        <v>151.72999999999999</v>
      </c>
      <c r="J27" s="28">
        <f>H27*I27</f>
        <v>31256.379999999997</v>
      </c>
      <c r="K27" s="15">
        <f>G27+J27</f>
        <v>518311.97000000003</v>
      </c>
      <c r="L27" s="15">
        <f t="shared" si="5"/>
        <v>172770.65666666668</v>
      </c>
    </row>
    <row r="28" spans="1:12" x14ac:dyDescent="0.35">
      <c r="B28">
        <v>3108</v>
      </c>
      <c r="C28" s="25" t="s">
        <v>130</v>
      </c>
      <c r="D28" s="42" t="s">
        <v>119</v>
      </c>
      <c r="E28" s="26">
        <v>2163</v>
      </c>
      <c r="F28" s="50">
        <f t="shared" si="6"/>
        <v>131.53</v>
      </c>
      <c r="G28" s="28">
        <f>F28*E28</f>
        <v>284499.39</v>
      </c>
      <c r="H28" s="26">
        <v>1</v>
      </c>
      <c r="I28" s="51">
        <f t="shared" si="7"/>
        <v>151.72999999999999</v>
      </c>
      <c r="J28" s="28">
        <f>H28*I28</f>
        <v>151.72999999999999</v>
      </c>
      <c r="K28" s="15">
        <f>G28+J28</f>
        <v>284651.12</v>
      </c>
      <c r="L28" s="15">
        <f>K28/3</f>
        <v>94883.706666666665</v>
      </c>
    </row>
    <row r="29" spans="1:12" ht="15" thickBot="1" x14ac:dyDescent="0.4">
      <c r="B29" s="44" t="s">
        <v>131</v>
      </c>
      <c r="C29" s="44"/>
      <c r="D29" s="45"/>
      <c r="E29" s="46">
        <v>61726</v>
      </c>
      <c r="F29" s="44"/>
      <c r="G29" s="47">
        <f>SUM(G17:G28)</f>
        <v>8118820.7799999993</v>
      </c>
      <c r="H29" s="46">
        <v>16613</v>
      </c>
      <c r="I29" s="44"/>
      <c r="J29" s="47">
        <f>SUM(J17:J28)</f>
        <v>2520690.4899999993</v>
      </c>
      <c r="K29" s="47">
        <f>SUM(K17:K28)</f>
        <v>10639511.27</v>
      </c>
      <c r="L29" s="49">
        <f t="shared" si="5"/>
        <v>3546503.7566666664</v>
      </c>
    </row>
    <row r="30" spans="1:12" x14ac:dyDescent="0.35">
      <c r="A30">
        <v>143026</v>
      </c>
      <c r="D30" s="42"/>
    </row>
    <row r="31" spans="1:12" x14ac:dyDescent="0.35">
      <c r="A31">
        <v>143028</v>
      </c>
      <c r="B31">
        <v>3093</v>
      </c>
      <c r="C31" s="25" t="s">
        <v>132</v>
      </c>
      <c r="D31" s="42" t="s">
        <v>133</v>
      </c>
      <c r="E31" s="26">
        <v>2247</v>
      </c>
      <c r="F31" s="50">
        <v>584.5</v>
      </c>
      <c r="G31" s="28">
        <f t="shared" ref="G31:G38" si="9">F31*E31</f>
        <v>1313371.5</v>
      </c>
      <c r="H31" s="26">
        <v>10633</v>
      </c>
      <c r="I31" s="50">
        <v>190.32</v>
      </c>
      <c r="J31" s="28">
        <f t="shared" ref="J31:J38" si="10">H31*I31</f>
        <v>2023672.5599999998</v>
      </c>
      <c r="K31" s="15">
        <f t="shared" ref="K31:K38" si="11">G31+J31</f>
        <v>3337044.0599999996</v>
      </c>
      <c r="L31" s="15">
        <f t="shared" ref="L31:L39" si="12">K31/3</f>
        <v>1112348.0199999998</v>
      </c>
    </row>
    <row r="32" spans="1:12" x14ac:dyDescent="0.35">
      <c r="A32">
        <v>143027</v>
      </c>
      <c r="B32">
        <v>18002</v>
      </c>
      <c r="C32" s="25" t="s">
        <v>134</v>
      </c>
      <c r="D32" s="42" t="s">
        <v>133</v>
      </c>
      <c r="E32" s="26">
        <v>426</v>
      </c>
      <c r="F32" s="50">
        <f t="shared" ref="F32:F38" si="13">$F$31</f>
        <v>584.5</v>
      </c>
      <c r="G32" s="28">
        <f t="shared" si="9"/>
        <v>248997</v>
      </c>
      <c r="H32" s="26">
        <v>0</v>
      </c>
      <c r="I32" s="50">
        <f t="shared" ref="I32:I38" si="14">$I$31</f>
        <v>190.32</v>
      </c>
      <c r="J32" s="28">
        <f t="shared" si="10"/>
        <v>0</v>
      </c>
      <c r="K32" s="15">
        <f t="shared" si="11"/>
        <v>248997</v>
      </c>
      <c r="L32" s="15">
        <f t="shared" si="12"/>
        <v>82999</v>
      </c>
    </row>
    <row r="33" spans="1:12" x14ac:dyDescent="0.35">
      <c r="A33">
        <v>143025</v>
      </c>
      <c r="B33">
        <v>23010</v>
      </c>
      <c r="C33" s="25" t="s">
        <v>135</v>
      </c>
      <c r="D33" s="42" t="s">
        <v>133</v>
      </c>
      <c r="E33" s="26">
        <v>473</v>
      </c>
      <c r="F33" s="50">
        <f t="shared" si="13"/>
        <v>584.5</v>
      </c>
      <c r="G33" s="28">
        <f t="shared" si="9"/>
        <v>276468.5</v>
      </c>
      <c r="H33" s="26">
        <v>709</v>
      </c>
      <c r="I33" s="50">
        <f t="shared" si="14"/>
        <v>190.32</v>
      </c>
      <c r="J33" s="28">
        <f t="shared" si="10"/>
        <v>134936.88</v>
      </c>
      <c r="K33" s="15">
        <f t="shared" si="11"/>
        <v>411405.38</v>
      </c>
      <c r="L33" s="15">
        <f t="shared" si="12"/>
        <v>137135.12666666668</v>
      </c>
    </row>
    <row r="34" spans="1:12" x14ac:dyDescent="0.35">
      <c r="B34">
        <v>3080</v>
      </c>
      <c r="C34" s="25" t="s">
        <v>136</v>
      </c>
      <c r="D34" s="42" t="s">
        <v>133</v>
      </c>
      <c r="E34" s="26">
        <v>1607</v>
      </c>
      <c r="F34" s="50">
        <f t="shared" si="13"/>
        <v>584.5</v>
      </c>
      <c r="G34" s="28">
        <f t="shared" si="9"/>
        <v>939291.5</v>
      </c>
      <c r="H34" s="26">
        <v>3422</v>
      </c>
      <c r="I34" s="50">
        <f t="shared" si="14"/>
        <v>190.32</v>
      </c>
      <c r="J34" s="28">
        <f t="shared" si="10"/>
        <v>651275.03999999992</v>
      </c>
      <c r="K34" s="15">
        <f t="shared" si="11"/>
        <v>1590566.54</v>
      </c>
      <c r="L34" s="15">
        <f t="shared" si="12"/>
        <v>530188.84666666668</v>
      </c>
    </row>
    <row r="35" spans="1:12" x14ac:dyDescent="0.35">
      <c r="B35">
        <v>5016</v>
      </c>
      <c r="C35" s="25" t="s">
        <v>137</v>
      </c>
      <c r="D35" s="42" t="s">
        <v>133</v>
      </c>
      <c r="E35" s="26">
        <v>17</v>
      </c>
      <c r="F35" s="50">
        <f t="shared" si="13"/>
        <v>584.5</v>
      </c>
      <c r="G35" s="28">
        <f t="shared" si="9"/>
        <v>9936.5</v>
      </c>
      <c r="H35" s="26">
        <v>0</v>
      </c>
      <c r="I35" s="50">
        <f t="shared" si="14"/>
        <v>190.32</v>
      </c>
      <c r="J35" s="28">
        <f t="shared" si="10"/>
        <v>0</v>
      </c>
      <c r="K35" s="15">
        <f t="shared" si="11"/>
        <v>9936.5</v>
      </c>
      <c r="L35" s="15">
        <f t="shared" si="12"/>
        <v>3312.1666666666665</v>
      </c>
    </row>
    <row r="36" spans="1:12" x14ac:dyDescent="0.35">
      <c r="B36">
        <v>12003</v>
      </c>
      <c r="C36" t="s">
        <v>138</v>
      </c>
      <c r="D36" s="42" t="s">
        <v>133</v>
      </c>
      <c r="E36" s="26">
        <v>310</v>
      </c>
      <c r="F36" s="50">
        <f t="shared" si="13"/>
        <v>584.5</v>
      </c>
      <c r="G36" s="28">
        <f t="shared" si="9"/>
        <v>181195</v>
      </c>
      <c r="H36" s="26">
        <v>0</v>
      </c>
      <c r="I36" s="50">
        <f t="shared" si="14"/>
        <v>190.32</v>
      </c>
      <c r="J36" s="28">
        <f t="shared" si="10"/>
        <v>0</v>
      </c>
      <c r="K36" s="15">
        <f t="shared" si="11"/>
        <v>181195</v>
      </c>
      <c r="L36" s="15">
        <f>K36/3</f>
        <v>60398.333333333336</v>
      </c>
    </row>
    <row r="37" spans="1:12" x14ac:dyDescent="0.35">
      <c r="B37">
        <v>19037</v>
      </c>
      <c r="C37" t="s">
        <v>139</v>
      </c>
      <c r="D37" s="42" t="s">
        <v>133</v>
      </c>
      <c r="E37" s="26">
        <v>507</v>
      </c>
      <c r="F37" s="50">
        <f t="shared" si="13"/>
        <v>584.5</v>
      </c>
      <c r="G37" s="28">
        <f t="shared" si="9"/>
        <v>296341.5</v>
      </c>
      <c r="H37" s="26">
        <v>0</v>
      </c>
      <c r="I37" s="50">
        <f t="shared" si="14"/>
        <v>190.32</v>
      </c>
      <c r="J37" s="28">
        <f t="shared" si="10"/>
        <v>0</v>
      </c>
      <c r="K37" s="15">
        <f t="shared" si="11"/>
        <v>296341.5</v>
      </c>
      <c r="L37" s="15">
        <f>K37/3</f>
        <v>98780.5</v>
      </c>
    </row>
    <row r="38" spans="1:12" x14ac:dyDescent="0.35">
      <c r="B38">
        <v>13002</v>
      </c>
      <c r="C38" t="s">
        <v>140</v>
      </c>
      <c r="D38" s="42" t="s">
        <v>133</v>
      </c>
      <c r="E38" s="26">
        <v>86</v>
      </c>
      <c r="F38" s="50">
        <f t="shared" si="13"/>
        <v>584.5</v>
      </c>
      <c r="G38" s="28">
        <f t="shared" si="9"/>
        <v>50267</v>
      </c>
      <c r="H38" s="26">
        <v>0</v>
      </c>
      <c r="I38" s="50">
        <f t="shared" si="14"/>
        <v>190.32</v>
      </c>
      <c r="J38" s="28">
        <f t="shared" si="10"/>
        <v>0</v>
      </c>
      <c r="K38" s="15">
        <f t="shared" si="11"/>
        <v>50267</v>
      </c>
      <c r="L38" s="15">
        <f>K38/3</f>
        <v>16755.666666666668</v>
      </c>
    </row>
    <row r="39" spans="1:12" ht="15" thickBot="1" x14ac:dyDescent="0.4">
      <c r="B39" s="44" t="s">
        <v>141</v>
      </c>
      <c r="C39" s="44"/>
      <c r="D39" s="45"/>
      <c r="E39" s="46">
        <v>5673</v>
      </c>
      <c r="F39" s="44"/>
      <c r="G39" s="47">
        <f>SUM(G31:G38)</f>
        <v>3315868.5</v>
      </c>
      <c r="H39" s="46">
        <v>14764</v>
      </c>
      <c r="I39" s="44"/>
      <c r="J39" s="47">
        <f>SUM(J31:J38)</f>
        <v>2809884.48</v>
      </c>
      <c r="K39" s="47">
        <f>SUM(K31:K38)</f>
        <v>6125752.9799999995</v>
      </c>
      <c r="L39" s="49">
        <f t="shared" si="12"/>
        <v>2041917.66</v>
      </c>
    </row>
    <row r="41" spans="1:12" x14ac:dyDescent="0.35">
      <c r="B41" s="52"/>
      <c r="C41" s="53"/>
    </row>
  </sheetData>
  <pageMargins left="0.7" right="0.7" top="0.75" bottom="0.75" header="0.3" footer="0.3"/>
  <pageSetup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582E7-D49B-4A30-8B88-CBC89FE48B28}">
  <dimension ref="A1:R52"/>
  <sheetViews>
    <sheetView topLeftCell="B1" workbookViewId="0">
      <pane ySplit="8" topLeftCell="A9" activePane="bottomLeft" state="frozen"/>
      <selection activeCell="D12" sqref="D12"/>
      <selection pane="bottomLeft" activeCell="B12" sqref="B12"/>
    </sheetView>
  </sheetViews>
  <sheetFormatPr defaultRowHeight="14.5" x14ac:dyDescent="0.35"/>
  <cols>
    <col min="1" max="1" width="9.1796875" hidden="1" customWidth="1"/>
    <col min="3" max="3" width="36.54296875" customWidth="1"/>
    <col min="4" max="4" width="15.81640625" customWidth="1"/>
    <col min="5" max="5" width="9.7265625" style="26" bestFit="1" customWidth="1"/>
    <col min="6" max="6" width="9.7265625" bestFit="1" customWidth="1"/>
    <col min="7" max="7" width="9.453125" bestFit="1" customWidth="1"/>
    <col min="8" max="8" width="10.54296875" bestFit="1" customWidth="1"/>
    <col min="9" max="9" width="13.54296875" customWidth="1"/>
    <col min="10" max="10" width="4.453125" customWidth="1"/>
    <col min="11" max="11" width="10.54296875" bestFit="1" customWidth="1"/>
    <col min="12" max="12" width="9.7265625" bestFit="1" customWidth="1"/>
    <col min="13" max="13" width="8.54296875" customWidth="1"/>
    <col min="15" max="15" width="16.81640625" bestFit="1" customWidth="1"/>
    <col min="16" max="16" width="16.453125" bestFit="1" customWidth="1"/>
    <col min="17" max="17" width="14.26953125" bestFit="1" customWidth="1"/>
    <col min="18" max="18" width="11.54296875" bestFit="1" customWidth="1"/>
  </cols>
  <sheetData>
    <row r="1" spans="1:18" x14ac:dyDescent="0.35">
      <c r="A1" s="1" t="s">
        <v>0</v>
      </c>
      <c r="B1" s="1" t="s">
        <v>0</v>
      </c>
      <c r="D1" s="26"/>
      <c r="E1"/>
    </row>
    <row r="2" spans="1:18" x14ac:dyDescent="0.35">
      <c r="A2" s="1" t="s">
        <v>142</v>
      </c>
      <c r="B2" s="1" t="s">
        <v>142</v>
      </c>
      <c r="D2" s="26"/>
      <c r="E2"/>
    </row>
    <row r="3" spans="1:18" x14ac:dyDescent="0.35">
      <c r="D3" s="26"/>
      <c r="E3"/>
    </row>
    <row r="4" spans="1:18" x14ac:dyDescent="0.35">
      <c r="B4" s="1" t="s">
        <v>6</v>
      </c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x14ac:dyDescent="0.35">
      <c r="B5" s="1"/>
      <c r="E5" s="54">
        <f>E6*4</f>
        <v>131696</v>
      </c>
      <c r="F5" s="55"/>
      <c r="G5" s="56">
        <f>AVERAGE(G9:G38)</f>
        <v>1.4880805009209175</v>
      </c>
      <c r="H5" s="55"/>
      <c r="I5" s="55"/>
      <c r="J5" s="55"/>
      <c r="K5" s="55"/>
      <c r="L5" s="55"/>
      <c r="M5" s="56">
        <f>AVERAGE(M9:M38)</f>
        <v>0.26965110424290317</v>
      </c>
      <c r="N5" s="55"/>
      <c r="O5" s="57">
        <f>O6*4</f>
        <v>1533538622.8767998</v>
      </c>
      <c r="P5" s="58">
        <f>P7*4</f>
        <v>2127987953.9743998</v>
      </c>
      <c r="Q5" s="55"/>
      <c r="R5" s="55"/>
    </row>
    <row r="6" spans="1:18" x14ac:dyDescent="0.35">
      <c r="B6" s="1" t="s">
        <v>7</v>
      </c>
      <c r="E6" s="54">
        <f>SUM(E9:E52)</f>
        <v>32924</v>
      </c>
      <c r="F6" s="54">
        <f>SUM(F9:F52)</f>
        <v>52774.265900000006</v>
      </c>
      <c r="G6" s="55">
        <f>F6/E6</f>
        <v>1.6029117330822502</v>
      </c>
      <c r="H6" s="55"/>
      <c r="I6" s="54">
        <f>SUM(I9:I38)</f>
        <v>91682527.974399954</v>
      </c>
      <c r="J6" s="54"/>
      <c r="K6" s="54">
        <f>SUM(K9:K52)</f>
        <v>1854427</v>
      </c>
      <c r="L6" s="54">
        <f>SUM(L9:L52)</f>
        <v>447879.27070000011</v>
      </c>
      <c r="M6" s="55">
        <f>L6/K6</f>
        <v>0.24151895474990392</v>
      </c>
      <c r="N6" s="55"/>
      <c r="O6" s="54">
        <f>SUM(O9:O52)</f>
        <v>383384655.71919996</v>
      </c>
      <c r="P6" s="55"/>
      <c r="Q6" s="55"/>
      <c r="R6" s="54"/>
    </row>
    <row r="7" spans="1:18" x14ac:dyDescent="0.35">
      <c r="E7" s="59" t="s">
        <v>143</v>
      </c>
      <c r="F7" s="59"/>
      <c r="G7" s="59"/>
      <c r="H7" s="59"/>
      <c r="I7" s="59"/>
      <c r="J7" s="60"/>
      <c r="K7" s="59" t="s">
        <v>144</v>
      </c>
      <c r="L7" s="59"/>
      <c r="M7" s="59"/>
      <c r="N7" s="59"/>
      <c r="O7" s="59"/>
      <c r="P7" s="61">
        <f>SUM(P9:P52)</f>
        <v>531996988.49359995</v>
      </c>
      <c r="Q7" s="61">
        <f>SUM(Q9:Q52)</f>
        <v>177332329.4978666</v>
      </c>
      <c r="R7" s="60"/>
    </row>
    <row r="8" spans="1:18" ht="29" x14ac:dyDescent="0.35">
      <c r="B8" s="18" t="s">
        <v>8</v>
      </c>
      <c r="C8" s="18" t="s">
        <v>9</v>
      </c>
      <c r="D8" s="18" t="s">
        <v>145</v>
      </c>
      <c r="E8" s="19" t="s">
        <v>146</v>
      </c>
      <c r="F8" s="18" t="s">
        <v>147</v>
      </c>
      <c r="G8" s="18" t="s">
        <v>148</v>
      </c>
      <c r="H8" s="18" t="s">
        <v>149</v>
      </c>
      <c r="I8" s="18" t="s">
        <v>150</v>
      </c>
      <c r="J8" s="62"/>
      <c r="K8" s="18" t="s">
        <v>151</v>
      </c>
      <c r="L8" s="18" t="s">
        <v>147</v>
      </c>
      <c r="M8" s="18" t="s">
        <v>148</v>
      </c>
      <c r="N8" s="18" t="s">
        <v>149</v>
      </c>
      <c r="O8" s="18" t="s">
        <v>150</v>
      </c>
      <c r="P8" s="18" t="s">
        <v>152</v>
      </c>
      <c r="Q8" s="18" t="s">
        <v>18</v>
      </c>
      <c r="R8" s="62"/>
    </row>
    <row r="9" spans="1:18" x14ac:dyDescent="0.35">
      <c r="A9">
        <v>140208</v>
      </c>
      <c r="B9" s="24">
        <v>1003</v>
      </c>
      <c r="C9" s="25" t="s">
        <v>153</v>
      </c>
      <c r="D9" t="s">
        <v>164</v>
      </c>
      <c r="E9" s="26">
        <v>78</v>
      </c>
      <c r="F9" s="63">
        <v>130.59450000000001</v>
      </c>
      <c r="G9" s="63">
        <f t="shared" ref="G9:G52" si="0">IFERROR(F9/E9,0)</f>
        <v>1.6742884615384617</v>
      </c>
      <c r="H9" s="16">
        <v>2816</v>
      </c>
      <c r="I9" s="28">
        <f t="shared" ref="I9:I52" si="1">E9*G9*H9</f>
        <v>367754.11200000002</v>
      </c>
      <c r="J9" s="28"/>
      <c r="K9" s="26">
        <v>17028</v>
      </c>
      <c r="L9" s="63">
        <v>4299.2741999999989</v>
      </c>
      <c r="M9" s="63">
        <f t="shared" ref="M9:M52" si="2">IFERROR(L9/K9,0)</f>
        <v>0.25248262861169829</v>
      </c>
      <c r="N9" s="64">
        <v>856</v>
      </c>
      <c r="O9" s="15">
        <f>K9*M9*N9</f>
        <v>3680178.715199999</v>
      </c>
      <c r="P9" s="15">
        <f t="shared" ref="P9:P52" si="3">O9+I9</f>
        <v>4047932.8271999992</v>
      </c>
      <c r="Q9" s="15">
        <f>P9/3</f>
        <v>1349310.9423999998</v>
      </c>
      <c r="R9" s="28"/>
    </row>
    <row r="10" spans="1:18" x14ac:dyDescent="0.35">
      <c r="B10" s="24">
        <v>1007</v>
      </c>
      <c r="C10" s="25" t="s">
        <v>154</v>
      </c>
      <c r="D10" t="s">
        <v>164</v>
      </c>
      <c r="E10" s="26">
        <v>767</v>
      </c>
      <c r="F10" s="63">
        <v>843.02440000000001</v>
      </c>
      <c r="G10" s="63">
        <f t="shared" si="0"/>
        <v>1.0991191655801826</v>
      </c>
      <c r="H10" s="16">
        <v>2816</v>
      </c>
      <c r="I10" s="28">
        <f t="shared" si="1"/>
        <v>2373956.7104000002</v>
      </c>
      <c r="J10" s="28"/>
      <c r="K10" s="26">
        <v>22250</v>
      </c>
      <c r="L10" s="63">
        <v>7329.2637000000004</v>
      </c>
      <c r="M10" s="63">
        <f t="shared" si="2"/>
        <v>0.32940511011235957</v>
      </c>
      <c r="N10" s="64">
        <v>856</v>
      </c>
      <c r="O10" s="15">
        <f t="shared" ref="O10:O52" si="4">K10*M10*N10</f>
        <v>6273849.7272000005</v>
      </c>
      <c r="P10" s="15">
        <f t="shared" si="3"/>
        <v>8647806.4376000017</v>
      </c>
      <c r="Q10" s="15">
        <f t="shared" ref="Q10:Q52" si="5">P10/3</f>
        <v>2882602.1458666674</v>
      </c>
      <c r="R10" s="28"/>
    </row>
    <row r="11" spans="1:18" x14ac:dyDescent="0.35">
      <c r="A11">
        <v>140048</v>
      </c>
      <c r="B11" s="24">
        <v>2002</v>
      </c>
      <c r="C11" s="25" t="s">
        <v>155</v>
      </c>
      <c r="D11" t="s">
        <v>164</v>
      </c>
      <c r="E11" s="26">
        <v>368</v>
      </c>
      <c r="F11" s="63">
        <v>423.54190000000006</v>
      </c>
      <c r="G11" s="63">
        <f t="shared" si="0"/>
        <v>1.1509290760869566</v>
      </c>
      <c r="H11" s="16">
        <v>2816</v>
      </c>
      <c r="I11" s="28">
        <f t="shared" si="1"/>
        <v>1192693.9904000002</v>
      </c>
      <c r="J11" s="28"/>
      <c r="K11" s="26">
        <v>8898</v>
      </c>
      <c r="L11" s="63">
        <v>3104.7298000000001</v>
      </c>
      <c r="M11" s="63">
        <f t="shared" si="2"/>
        <v>0.34892445493369295</v>
      </c>
      <c r="N11" s="64">
        <v>856</v>
      </c>
      <c r="O11" s="15">
        <f t="shared" si="4"/>
        <v>2657648.7088000001</v>
      </c>
      <c r="P11" s="15">
        <f t="shared" si="3"/>
        <v>3850342.6992000006</v>
      </c>
      <c r="Q11" s="15">
        <f t="shared" si="5"/>
        <v>1283447.5664000001</v>
      </c>
      <c r="R11" s="28"/>
    </row>
    <row r="12" spans="1:18" x14ac:dyDescent="0.35">
      <c r="A12">
        <v>143300</v>
      </c>
      <c r="B12" s="24">
        <v>2006</v>
      </c>
      <c r="C12" s="25" t="s">
        <v>156</v>
      </c>
      <c r="D12" t="s">
        <v>164</v>
      </c>
      <c r="E12" s="26">
        <v>746</v>
      </c>
      <c r="F12" s="63">
        <v>829.7947999999999</v>
      </c>
      <c r="G12" s="63">
        <f t="shared" si="0"/>
        <v>1.1123254691689006</v>
      </c>
      <c r="H12" s="16">
        <v>2816</v>
      </c>
      <c r="I12" s="28">
        <f t="shared" si="1"/>
        <v>2336702.1567999995</v>
      </c>
      <c r="J12" s="28"/>
      <c r="K12" s="26">
        <v>18165</v>
      </c>
      <c r="L12" s="63">
        <v>6305.3002000000006</v>
      </c>
      <c r="M12" s="63">
        <f t="shared" si="2"/>
        <v>0.34711259014588497</v>
      </c>
      <c r="N12" s="64">
        <v>856</v>
      </c>
      <c r="O12" s="15">
        <f t="shared" si="4"/>
        <v>5397336.9712000005</v>
      </c>
      <c r="P12" s="15">
        <f t="shared" si="3"/>
        <v>7734039.1280000005</v>
      </c>
      <c r="Q12" s="15">
        <f t="shared" si="5"/>
        <v>2578013.0426666667</v>
      </c>
      <c r="R12" s="28"/>
    </row>
    <row r="13" spans="1:18" x14ac:dyDescent="0.35">
      <c r="A13">
        <v>140091</v>
      </c>
      <c r="B13" s="24">
        <v>2015</v>
      </c>
      <c r="C13" s="25" t="s">
        <v>46</v>
      </c>
      <c r="D13" t="s">
        <v>164</v>
      </c>
      <c r="E13" s="26">
        <v>790</v>
      </c>
      <c r="F13" s="63">
        <v>1155.9299999999998</v>
      </c>
      <c r="G13" s="63">
        <f t="shared" si="0"/>
        <v>1.4632025316455695</v>
      </c>
      <c r="H13" s="16">
        <v>2816</v>
      </c>
      <c r="I13" s="28">
        <f t="shared" si="1"/>
        <v>3255098.8799999994</v>
      </c>
      <c r="J13" s="28"/>
      <c r="K13" s="26">
        <v>34602</v>
      </c>
      <c r="L13" s="63">
        <v>8560.6476999999995</v>
      </c>
      <c r="M13" s="63">
        <f t="shared" si="2"/>
        <v>0.24740326281717817</v>
      </c>
      <c r="N13" s="64">
        <v>856</v>
      </c>
      <c r="O13" s="15">
        <f t="shared" si="4"/>
        <v>7327914.4311999995</v>
      </c>
      <c r="P13" s="15">
        <f t="shared" si="3"/>
        <v>10583013.311199998</v>
      </c>
      <c r="Q13" s="15">
        <f t="shared" si="5"/>
        <v>3527671.1037333328</v>
      </c>
      <c r="R13" s="28"/>
    </row>
    <row r="14" spans="1:18" x14ac:dyDescent="0.35">
      <c r="B14" s="24">
        <v>3005</v>
      </c>
      <c r="C14" s="25" t="s">
        <v>157</v>
      </c>
      <c r="D14" t="s">
        <v>164</v>
      </c>
      <c r="E14" s="26">
        <v>615</v>
      </c>
      <c r="F14" s="63">
        <v>670.62270000000001</v>
      </c>
      <c r="G14" s="63">
        <f t="shared" si="0"/>
        <v>1.0904434146341464</v>
      </c>
      <c r="H14" s="16">
        <v>2816</v>
      </c>
      <c r="I14" s="28">
        <f t="shared" si="1"/>
        <v>1888473.5231999999</v>
      </c>
      <c r="J14" s="28"/>
      <c r="K14" s="26">
        <v>22435</v>
      </c>
      <c r="L14" s="63">
        <v>8733.8472999999976</v>
      </c>
      <c r="M14" s="63">
        <f t="shared" si="2"/>
        <v>0.38929562291063058</v>
      </c>
      <c r="N14" s="64">
        <v>856</v>
      </c>
      <c r="O14" s="15">
        <f t="shared" si="4"/>
        <v>7476173.2887999984</v>
      </c>
      <c r="P14" s="15">
        <f t="shared" si="3"/>
        <v>9364646.811999999</v>
      </c>
      <c r="Q14" s="15">
        <f t="shared" si="5"/>
        <v>3121548.9373333328</v>
      </c>
      <c r="R14" s="28"/>
    </row>
    <row r="15" spans="1:18" x14ac:dyDescent="0.35">
      <c r="A15">
        <v>140184</v>
      </c>
      <c r="B15" s="24">
        <v>3023</v>
      </c>
      <c r="C15" s="25" t="s">
        <v>158</v>
      </c>
      <c r="D15" t="s">
        <v>164</v>
      </c>
      <c r="E15" s="26">
        <v>2763</v>
      </c>
      <c r="F15" s="63">
        <v>5396.5731999999989</v>
      </c>
      <c r="G15" s="63">
        <f t="shared" si="0"/>
        <v>1.9531571480275058</v>
      </c>
      <c r="H15" s="16">
        <v>2816</v>
      </c>
      <c r="I15" s="28">
        <f t="shared" si="1"/>
        <v>15196750.131199997</v>
      </c>
      <c r="J15" s="28"/>
      <c r="K15" s="26">
        <v>83739</v>
      </c>
      <c r="L15" s="63">
        <v>26699.641699999996</v>
      </c>
      <c r="M15" s="63">
        <f t="shared" si="2"/>
        <v>0.31884356990171842</v>
      </c>
      <c r="N15" s="64">
        <v>856</v>
      </c>
      <c r="O15" s="15">
        <f t="shared" si="4"/>
        <v>22854893.295200001</v>
      </c>
      <c r="P15" s="15">
        <f t="shared" si="3"/>
        <v>38051643.426399998</v>
      </c>
      <c r="Q15" s="15">
        <f t="shared" si="5"/>
        <v>12683881.142133333</v>
      </c>
      <c r="R15" s="28"/>
    </row>
    <row r="16" spans="1:18" x14ac:dyDescent="0.35">
      <c r="A16">
        <v>140053</v>
      </c>
      <c r="B16" s="24">
        <v>3025</v>
      </c>
      <c r="C16" s="25" t="s">
        <v>159</v>
      </c>
      <c r="D16" t="s">
        <v>164</v>
      </c>
      <c r="E16" s="26">
        <v>868</v>
      </c>
      <c r="F16" s="63">
        <v>2274.1534999999999</v>
      </c>
      <c r="G16" s="63">
        <f t="shared" si="0"/>
        <v>2.6199925115207372</v>
      </c>
      <c r="H16" s="16">
        <v>2816</v>
      </c>
      <c r="I16" s="28">
        <f t="shared" si="1"/>
        <v>6404016.2560000001</v>
      </c>
      <c r="J16" s="28"/>
      <c r="K16" s="26">
        <v>64274</v>
      </c>
      <c r="L16" s="63">
        <v>20262.493199999994</v>
      </c>
      <c r="M16" s="63">
        <f t="shared" si="2"/>
        <v>0.31525178454740632</v>
      </c>
      <c r="N16" s="64">
        <v>856</v>
      </c>
      <c r="O16" s="15">
        <f t="shared" si="4"/>
        <v>17344694.179199994</v>
      </c>
      <c r="P16" s="15">
        <f t="shared" si="3"/>
        <v>23748710.435199995</v>
      </c>
      <c r="Q16" s="15">
        <f t="shared" si="5"/>
        <v>7916236.8117333315</v>
      </c>
      <c r="R16" s="28"/>
    </row>
    <row r="17" spans="1:18" x14ac:dyDescent="0.35">
      <c r="A17">
        <v>140054</v>
      </c>
      <c r="B17" s="24">
        <v>3048</v>
      </c>
      <c r="C17" s="25" t="s">
        <v>160</v>
      </c>
      <c r="D17" t="s">
        <v>164</v>
      </c>
      <c r="E17" s="26">
        <v>1991</v>
      </c>
      <c r="F17" s="63">
        <v>3785.4442000000004</v>
      </c>
      <c r="G17" s="63">
        <f t="shared" si="0"/>
        <v>1.9012778503264693</v>
      </c>
      <c r="H17" s="16">
        <v>2816</v>
      </c>
      <c r="I17" s="28">
        <f t="shared" si="1"/>
        <v>10659810.8672</v>
      </c>
      <c r="J17" s="28"/>
      <c r="K17" s="26">
        <v>90135</v>
      </c>
      <c r="L17" s="63">
        <v>29235.068699999996</v>
      </c>
      <c r="M17" s="63">
        <f t="shared" si="2"/>
        <v>0.32434757530371106</v>
      </c>
      <c r="N17" s="64">
        <v>856</v>
      </c>
      <c r="O17" s="15">
        <f t="shared" si="4"/>
        <v>25025218.807199996</v>
      </c>
      <c r="P17" s="15">
        <f t="shared" si="3"/>
        <v>35685029.674399994</v>
      </c>
      <c r="Q17" s="15">
        <f t="shared" si="5"/>
        <v>11895009.891466664</v>
      </c>
      <c r="R17" s="28"/>
    </row>
    <row r="18" spans="1:18" x14ac:dyDescent="0.35">
      <c r="A18">
        <v>140164</v>
      </c>
      <c r="B18" s="24">
        <v>3055</v>
      </c>
      <c r="C18" s="25" t="s">
        <v>161</v>
      </c>
      <c r="D18" t="s">
        <v>164</v>
      </c>
      <c r="E18" s="26">
        <v>499</v>
      </c>
      <c r="F18" s="63">
        <v>650.71360000000004</v>
      </c>
      <c r="G18" s="63">
        <f t="shared" si="0"/>
        <v>1.3040352705410823</v>
      </c>
      <c r="H18" s="16">
        <v>2816</v>
      </c>
      <c r="I18" s="28">
        <f t="shared" si="1"/>
        <v>1832409.4976000001</v>
      </c>
      <c r="J18" s="28"/>
      <c r="K18" s="26">
        <v>15370</v>
      </c>
      <c r="L18" s="63">
        <v>4355.8396999999995</v>
      </c>
      <c r="M18" s="63">
        <f t="shared" si="2"/>
        <v>0.28339880936890044</v>
      </c>
      <c r="N18" s="64">
        <v>856</v>
      </c>
      <c r="O18" s="15">
        <f t="shared" si="4"/>
        <v>3728598.7831999995</v>
      </c>
      <c r="P18" s="15">
        <f t="shared" si="3"/>
        <v>5561008.2807999998</v>
      </c>
      <c r="Q18" s="15">
        <f t="shared" si="5"/>
        <v>1853669.4269333333</v>
      </c>
      <c r="R18" s="28"/>
    </row>
    <row r="19" spans="1:18" x14ac:dyDescent="0.35">
      <c r="A19">
        <v>140281</v>
      </c>
      <c r="B19" s="24">
        <v>3067</v>
      </c>
      <c r="C19" s="25" t="s">
        <v>162</v>
      </c>
      <c r="D19" t="s">
        <v>164</v>
      </c>
      <c r="E19" s="26">
        <v>201</v>
      </c>
      <c r="F19" s="63">
        <v>415.00749999999999</v>
      </c>
      <c r="G19" s="63">
        <f t="shared" si="0"/>
        <v>2.0647139303482587</v>
      </c>
      <c r="H19" s="16">
        <v>2816</v>
      </c>
      <c r="I19" s="28">
        <f t="shared" si="1"/>
        <v>1168661.1199999999</v>
      </c>
      <c r="J19" s="28"/>
      <c r="K19" s="26">
        <v>6197</v>
      </c>
      <c r="L19" s="63">
        <v>1711.3921000000003</v>
      </c>
      <c r="M19" s="63">
        <f t="shared" si="2"/>
        <v>0.27616461190898828</v>
      </c>
      <c r="N19" s="64">
        <v>856</v>
      </c>
      <c r="O19" s="15">
        <f t="shared" si="4"/>
        <v>1464951.6376000002</v>
      </c>
      <c r="P19" s="15">
        <f t="shared" si="3"/>
        <v>2633612.7576000001</v>
      </c>
      <c r="Q19" s="15">
        <f t="shared" si="5"/>
        <v>877870.9192</v>
      </c>
      <c r="R19" s="28"/>
    </row>
    <row r="20" spans="1:18" x14ac:dyDescent="0.35">
      <c r="A20">
        <v>140304</v>
      </c>
      <c r="B20" s="24">
        <v>3072</v>
      </c>
      <c r="C20" s="25" t="s">
        <v>163</v>
      </c>
      <c r="D20" t="s">
        <v>164</v>
      </c>
      <c r="E20" s="26">
        <v>558</v>
      </c>
      <c r="F20" s="63">
        <v>711.36919999999998</v>
      </c>
      <c r="G20" s="63">
        <f>IFERROR(F20/E20,0)</f>
        <v>1.2748551971326165</v>
      </c>
      <c r="H20" s="16">
        <v>2816</v>
      </c>
      <c r="I20" s="28">
        <f>E20*G20*H20</f>
        <v>2003215.6672</v>
      </c>
      <c r="J20" s="28"/>
      <c r="K20" s="26">
        <v>27481</v>
      </c>
      <c r="L20" s="63">
        <v>5166.5956000000006</v>
      </c>
      <c r="M20" s="63">
        <f>IFERROR(L20/K20,0)</f>
        <v>0.1880060987591427</v>
      </c>
      <c r="N20" s="64">
        <v>856</v>
      </c>
      <c r="O20" s="15">
        <f>K20*M20*N20</f>
        <v>4422605.8336000005</v>
      </c>
      <c r="P20" s="15">
        <f>O20+I20</f>
        <v>6425821.5008000005</v>
      </c>
      <c r="Q20" s="15">
        <f>P20/3</f>
        <v>2141940.500266667</v>
      </c>
      <c r="R20" s="15"/>
    </row>
    <row r="21" spans="1:18" x14ac:dyDescent="0.35">
      <c r="A21">
        <v>140067</v>
      </c>
      <c r="B21" s="24">
        <v>3073</v>
      </c>
      <c r="C21" s="25" t="s">
        <v>165</v>
      </c>
      <c r="D21" t="s">
        <v>164</v>
      </c>
      <c r="E21" s="26">
        <v>562</v>
      </c>
      <c r="F21" s="63">
        <v>841.36040000000014</v>
      </c>
      <c r="G21" s="63">
        <f t="shared" si="0"/>
        <v>1.4970825622775803</v>
      </c>
      <c r="H21" s="16">
        <v>2816</v>
      </c>
      <c r="I21" s="28">
        <f t="shared" si="1"/>
        <v>2369270.8864000002</v>
      </c>
      <c r="J21" s="28"/>
      <c r="K21" s="26">
        <v>24683</v>
      </c>
      <c r="L21" s="63">
        <v>9474.3652000000002</v>
      </c>
      <c r="M21" s="63">
        <f t="shared" si="2"/>
        <v>0.38384172102256614</v>
      </c>
      <c r="N21" s="64">
        <v>856</v>
      </c>
      <c r="O21" s="15">
        <f t="shared" si="4"/>
        <v>8110056.6112000002</v>
      </c>
      <c r="P21" s="15">
        <f t="shared" si="3"/>
        <v>10479327.4976</v>
      </c>
      <c r="Q21" s="15">
        <f t="shared" si="5"/>
        <v>3493109.1658666669</v>
      </c>
      <c r="R21" s="28"/>
    </row>
    <row r="22" spans="1:18" x14ac:dyDescent="0.35">
      <c r="A22">
        <v>140161</v>
      </c>
      <c r="B22" s="24">
        <v>3122</v>
      </c>
      <c r="C22" s="25" t="s">
        <v>166</v>
      </c>
      <c r="D22" t="s">
        <v>164</v>
      </c>
      <c r="E22" s="26">
        <v>2018</v>
      </c>
      <c r="F22" s="63">
        <v>3902.0336000000007</v>
      </c>
      <c r="G22" s="63">
        <f t="shared" si="0"/>
        <v>1.9336142715559963</v>
      </c>
      <c r="H22" s="16">
        <v>2816</v>
      </c>
      <c r="I22" s="28">
        <f t="shared" si="1"/>
        <v>10988126.617600001</v>
      </c>
      <c r="J22" s="28"/>
      <c r="K22" s="26">
        <v>78384</v>
      </c>
      <c r="L22" s="63">
        <v>13289.8259</v>
      </c>
      <c r="M22" s="63">
        <f t="shared" si="2"/>
        <v>0.16954768702796488</v>
      </c>
      <c r="N22" s="64">
        <v>856</v>
      </c>
      <c r="O22" s="15">
        <f t="shared" si="4"/>
        <v>11376090.9704</v>
      </c>
      <c r="P22" s="15">
        <f t="shared" si="3"/>
        <v>22364217.588</v>
      </c>
      <c r="Q22" s="15">
        <f t="shared" si="5"/>
        <v>7454739.1959999995</v>
      </c>
      <c r="R22" s="28"/>
    </row>
    <row r="23" spans="1:18" x14ac:dyDescent="0.35">
      <c r="A23">
        <v>140052</v>
      </c>
      <c r="B23" s="24">
        <v>4001</v>
      </c>
      <c r="C23" s="25" t="s">
        <v>167</v>
      </c>
      <c r="D23" t="s">
        <v>164</v>
      </c>
      <c r="E23" s="26">
        <v>158</v>
      </c>
      <c r="F23" s="63">
        <v>130.0257</v>
      </c>
      <c r="G23" s="63">
        <f t="shared" si="0"/>
        <v>0.82294746835443033</v>
      </c>
      <c r="H23" s="16">
        <v>2816</v>
      </c>
      <c r="I23" s="28">
        <f t="shared" si="1"/>
        <v>366152.37119999999</v>
      </c>
      <c r="J23" s="28"/>
      <c r="K23" s="26">
        <v>11495</v>
      </c>
      <c r="L23" s="63">
        <v>2790.6205999999997</v>
      </c>
      <c r="M23" s="63">
        <f t="shared" si="2"/>
        <v>0.24276821226620268</v>
      </c>
      <c r="N23" s="64">
        <v>856</v>
      </c>
      <c r="O23" s="15">
        <f t="shared" si="4"/>
        <v>2388771.2335999999</v>
      </c>
      <c r="P23" s="15">
        <f t="shared" si="3"/>
        <v>2754923.6047999999</v>
      </c>
      <c r="Q23" s="15">
        <f t="shared" si="5"/>
        <v>918307.86826666666</v>
      </c>
      <c r="R23" s="28"/>
    </row>
    <row r="24" spans="1:18" x14ac:dyDescent="0.35">
      <c r="A24">
        <v>140065</v>
      </c>
      <c r="B24" s="24">
        <v>4005</v>
      </c>
      <c r="C24" s="25" t="s">
        <v>168</v>
      </c>
      <c r="D24" t="s">
        <v>164</v>
      </c>
      <c r="E24" s="26">
        <v>149</v>
      </c>
      <c r="F24" s="63">
        <v>200.66729999999995</v>
      </c>
      <c r="G24" s="63">
        <f>IFERROR(F24/E24,0)</f>
        <v>1.3467604026845634</v>
      </c>
      <c r="H24" s="16">
        <v>2816</v>
      </c>
      <c r="I24" s="28">
        <f>E24*G24*H24</f>
        <v>565079.11679999984</v>
      </c>
      <c r="J24" s="28"/>
      <c r="K24" s="26">
        <v>17014</v>
      </c>
      <c r="L24" s="63">
        <v>4102.4635000000007</v>
      </c>
      <c r="M24" s="63">
        <f>IFERROR(L24/K24,0)</f>
        <v>0.24112281062654289</v>
      </c>
      <c r="N24" s="64">
        <v>856</v>
      </c>
      <c r="O24" s="15">
        <f>K24*M24*N24</f>
        <v>3511708.7560000005</v>
      </c>
      <c r="P24" s="15">
        <f>O24+I24</f>
        <v>4076787.8728000005</v>
      </c>
      <c r="Q24" s="15">
        <f>P24/3</f>
        <v>1358929.2909333336</v>
      </c>
      <c r="R24" s="15"/>
    </row>
    <row r="25" spans="1:18" x14ac:dyDescent="0.35">
      <c r="A25">
        <v>140155</v>
      </c>
      <c r="B25" s="24">
        <v>5008</v>
      </c>
      <c r="C25" s="25" t="s">
        <v>169</v>
      </c>
      <c r="D25" t="s">
        <v>164</v>
      </c>
      <c r="E25" s="26">
        <v>614</v>
      </c>
      <c r="F25" s="63">
        <v>673.44890000000009</v>
      </c>
      <c r="G25" s="63">
        <f t="shared" si="0"/>
        <v>1.0968223127035832</v>
      </c>
      <c r="H25" s="16">
        <v>2816</v>
      </c>
      <c r="I25" s="28">
        <f t="shared" si="1"/>
        <v>1896432.1024000002</v>
      </c>
      <c r="J25" s="28"/>
      <c r="K25" s="26">
        <v>44613</v>
      </c>
      <c r="L25" s="63">
        <v>8573.9080999999987</v>
      </c>
      <c r="M25" s="63">
        <f t="shared" si="2"/>
        <v>0.19218407414879068</v>
      </c>
      <c r="N25" s="64">
        <v>856</v>
      </c>
      <c r="O25" s="15">
        <f t="shared" si="4"/>
        <v>7339265.3335999986</v>
      </c>
      <c r="P25" s="15">
        <f t="shared" si="3"/>
        <v>9235697.4359999988</v>
      </c>
      <c r="Q25" s="15">
        <f t="shared" si="5"/>
        <v>3078565.8119999995</v>
      </c>
      <c r="R25" s="28"/>
    </row>
    <row r="26" spans="1:18" x14ac:dyDescent="0.35">
      <c r="A26">
        <v>140093</v>
      </c>
      <c r="B26" s="24">
        <v>5011</v>
      </c>
      <c r="C26" s="25" t="s">
        <v>170</v>
      </c>
      <c r="D26" t="s">
        <v>164</v>
      </c>
      <c r="E26" s="26">
        <v>914</v>
      </c>
      <c r="F26" s="63">
        <v>1431.2805999999998</v>
      </c>
      <c r="G26" s="63">
        <f t="shared" si="0"/>
        <v>1.5659525164113783</v>
      </c>
      <c r="H26" s="16">
        <v>2816</v>
      </c>
      <c r="I26" s="28">
        <f t="shared" si="1"/>
        <v>4030486.1695999997</v>
      </c>
      <c r="J26" s="28"/>
      <c r="K26" s="26">
        <v>75240</v>
      </c>
      <c r="L26" s="63">
        <v>14662.429899999999</v>
      </c>
      <c r="M26" s="63">
        <f t="shared" si="2"/>
        <v>0.19487546384901647</v>
      </c>
      <c r="N26" s="64">
        <v>856</v>
      </c>
      <c r="O26" s="15">
        <f t="shared" si="4"/>
        <v>12551039.9944</v>
      </c>
      <c r="P26" s="15">
        <f t="shared" si="3"/>
        <v>16581526.164000001</v>
      </c>
      <c r="Q26" s="15">
        <f t="shared" si="5"/>
        <v>5527175.3880000003</v>
      </c>
      <c r="R26" s="28"/>
    </row>
    <row r="27" spans="1:18" x14ac:dyDescent="0.35">
      <c r="B27" s="24">
        <v>5012</v>
      </c>
      <c r="C27" s="25" t="s">
        <v>171</v>
      </c>
      <c r="D27" t="s">
        <v>164</v>
      </c>
      <c r="E27" s="26">
        <v>274</v>
      </c>
      <c r="F27" s="63">
        <v>616.33209999999997</v>
      </c>
      <c r="G27" s="63">
        <f t="shared" si="0"/>
        <v>2.249387226277372</v>
      </c>
      <c r="H27" s="16">
        <v>2816</v>
      </c>
      <c r="I27" s="28">
        <f t="shared" si="1"/>
        <v>1735591.1935999999</v>
      </c>
      <c r="J27" s="28"/>
      <c r="K27" s="26">
        <v>13987</v>
      </c>
      <c r="L27" s="63">
        <v>4088.8564999999999</v>
      </c>
      <c r="M27" s="63">
        <f t="shared" si="2"/>
        <v>0.29233263029956386</v>
      </c>
      <c r="N27" s="64">
        <v>856</v>
      </c>
      <c r="O27" s="15">
        <f t="shared" si="4"/>
        <v>3500061.1639999999</v>
      </c>
      <c r="P27" s="15">
        <f t="shared" si="3"/>
        <v>5235652.3575999998</v>
      </c>
      <c r="Q27" s="15">
        <f t="shared" si="5"/>
        <v>1745217.4525333333</v>
      </c>
      <c r="R27" s="28"/>
    </row>
    <row r="28" spans="1:18" x14ac:dyDescent="0.35">
      <c r="A28">
        <v>140186</v>
      </c>
      <c r="B28" s="24">
        <v>7002</v>
      </c>
      <c r="C28" s="25" t="s">
        <v>172</v>
      </c>
      <c r="D28" t="s">
        <v>164</v>
      </c>
      <c r="E28" s="26">
        <v>193</v>
      </c>
      <c r="F28" s="63">
        <v>169.3921</v>
      </c>
      <c r="G28" s="63">
        <f t="shared" si="0"/>
        <v>0.87767927461139894</v>
      </c>
      <c r="H28" s="16">
        <v>2816</v>
      </c>
      <c r="I28" s="28">
        <f t="shared" si="1"/>
        <v>477008.15360000002</v>
      </c>
      <c r="J28" s="28"/>
      <c r="K28" s="26">
        <v>25686</v>
      </c>
      <c r="L28" s="63">
        <v>3601.4872</v>
      </c>
      <c r="M28" s="63">
        <f t="shared" si="2"/>
        <v>0.14021206883126996</v>
      </c>
      <c r="N28" s="64">
        <v>856</v>
      </c>
      <c r="O28" s="15">
        <f t="shared" si="4"/>
        <v>3082873.0432000002</v>
      </c>
      <c r="P28" s="15">
        <f t="shared" si="3"/>
        <v>3559881.1968</v>
      </c>
      <c r="Q28" s="15">
        <f t="shared" si="5"/>
        <v>1186627.0656000001</v>
      </c>
      <c r="R28" s="28"/>
    </row>
    <row r="29" spans="1:18" x14ac:dyDescent="0.35">
      <c r="A29">
        <v>140119</v>
      </c>
      <c r="B29" s="24">
        <v>8006</v>
      </c>
      <c r="C29" s="25" t="s">
        <v>173</v>
      </c>
      <c r="D29" t="s">
        <v>164</v>
      </c>
      <c r="E29" s="26">
        <v>737</v>
      </c>
      <c r="F29" s="63">
        <v>1007.7392999999997</v>
      </c>
      <c r="G29" s="63">
        <f t="shared" si="0"/>
        <v>1.3673531886024419</v>
      </c>
      <c r="H29" s="16">
        <v>2816</v>
      </c>
      <c r="I29" s="28">
        <f t="shared" si="1"/>
        <v>2837793.8687999994</v>
      </c>
      <c r="J29" s="28"/>
      <c r="K29" s="26">
        <v>43307</v>
      </c>
      <c r="L29" s="63">
        <v>10341.753800000006</v>
      </c>
      <c r="M29" s="63">
        <f t="shared" si="2"/>
        <v>0.23880097443831264</v>
      </c>
      <c r="N29" s="64">
        <v>856</v>
      </c>
      <c r="O29" s="15">
        <f t="shared" si="4"/>
        <v>8852541.2528000046</v>
      </c>
      <c r="P29" s="15">
        <f t="shared" si="3"/>
        <v>11690335.121600004</v>
      </c>
      <c r="Q29" s="15">
        <f t="shared" si="5"/>
        <v>3896778.373866668</v>
      </c>
      <c r="R29" s="28"/>
    </row>
    <row r="30" spans="1:18" x14ac:dyDescent="0.35">
      <c r="A30">
        <v>140189</v>
      </c>
      <c r="B30" s="24">
        <v>8008</v>
      </c>
      <c r="C30" s="25" t="s">
        <v>174</v>
      </c>
      <c r="D30" t="s">
        <v>164</v>
      </c>
      <c r="E30" s="26">
        <v>112</v>
      </c>
      <c r="F30" s="63">
        <v>181.494</v>
      </c>
      <c r="G30" s="63">
        <f t="shared" si="0"/>
        <v>1.6204821428571428</v>
      </c>
      <c r="H30" s="16">
        <v>2816</v>
      </c>
      <c r="I30" s="28">
        <f t="shared" si="1"/>
        <v>511087.10399999999</v>
      </c>
      <c r="J30" s="28"/>
      <c r="K30" s="26">
        <v>31340</v>
      </c>
      <c r="L30" s="63">
        <v>5915.4382999999998</v>
      </c>
      <c r="M30" s="63">
        <f t="shared" si="2"/>
        <v>0.18875042437779196</v>
      </c>
      <c r="N30" s="64">
        <v>856</v>
      </c>
      <c r="O30" s="15">
        <f t="shared" si="4"/>
        <v>5063615.1847999999</v>
      </c>
      <c r="P30" s="15">
        <f t="shared" si="3"/>
        <v>5574702.2888000002</v>
      </c>
      <c r="Q30" s="15">
        <f t="shared" si="5"/>
        <v>1858234.0962666667</v>
      </c>
      <c r="R30" s="28"/>
    </row>
    <row r="31" spans="1:18" x14ac:dyDescent="0.35">
      <c r="A31">
        <v>140008</v>
      </c>
      <c r="B31" s="24">
        <v>8016</v>
      </c>
      <c r="C31" s="25" t="s">
        <v>175</v>
      </c>
      <c r="D31" t="s">
        <v>164</v>
      </c>
      <c r="E31" s="26">
        <v>275</v>
      </c>
      <c r="F31" s="63">
        <v>585.10389999999995</v>
      </c>
      <c r="G31" s="63">
        <f>IFERROR(F31/E31,0)</f>
        <v>2.1276505454545451</v>
      </c>
      <c r="H31" s="16">
        <v>2816</v>
      </c>
      <c r="I31" s="28">
        <f>E31*G31*H31</f>
        <v>1647652.5824</v>
      </c>
      <c r="J31" s="28"/>
      <c r="K31" s="26">
        <v>18797</v>
      </c>
      <c r="L31" s="63">
        <v>7522.5960999999998</v>
      </c>
      <c r="M31" s="63">
        <f>IFERROR(L31/K31,0)</f>
        <v>0.40020195243921902</v>
      </c>
      <c r="N31" s="64">
        <v>856</v>
      </c>
      <c r="O31" s="15">
        <f>K31*M31*N31</f>
        <v>6439342.2615999999</v>
      </c>
      <c r="P31" s="15">
        <f>O31+I31</f>
        <v>8086994.8439999996</v>
      </c>
      <c r="Q31" s="15">
        <f>P31/3</f>
        <v>2695664.9479999999</v>
      </c>
      <c r="R31" s="15"/>
    </row>
    <row r="32" spans="1:18" x14ac:dyDescent="0.35">
      <c r="A32">
        <v>140228</v>
      </c>
      <c r="B32" s="24">
        <v>8019</v>
      </c>
      <c r="C32" s="25" t="s">
        <v>176</v>
      </c>
      <c r="D32" t="s">
        <v>164</v>
      </c>
      <c r="E32" s="26">
        <v>91</v>
      </c>
      <c r="F32" s="63">
        <v>88.220100000000031</v>
      </c>
      <c r="G32" s="63">
        <f t="shared" si="0"/>
        <v>0.96945164835164865</v>
      </c>
      <c r="H32" s="16">
        <v>2816</v>
      </c>
      <c r="I32" s="28">
        <f t="shared" si="1"/>
        <v>248427.80160000009</v>
      </c>
      <c r="J32" s="28"/>
      <c r="K32" s="26">
        <v>5728</v>
      </c>
      <c r="L32" s="63">
        <v>1177.7081000000001</v>
      </c>
      <c r="M32" s="63">
        <f t="shared" si="2"/>
        <v>0.20560546438547486</v>
      </c>
      <c r="N32" s="64">
        <v>856</v>
      </c>
      <c r="O32" s="15">
        <f t="shared" si="4"/>
        <v>1008118.1336000001</v>
      </c>
      <c r="P32" s="15">
        <f t="shared" si="3"/>
        <v>1256545.9352000002</v>
      </c>
      <c r="Q32" s="15">
        <f t="shared" si="5"/>
        <v>418848.64506666671</v>
      </c>
      <c r="R32" s="28"/>
    </row>
    <row r="33" spans="1:18" x14ac:dyDescent="0.35">
      <c r="A33">
        <v>140209</v>
      </c>
      <c r="B33" s="24">
        <v>10003</v>
      </c>
      <c r="C33" s="25" t="s">
        <v>177</v>
      </c>
      <c r="D33" t="s">
        <v>164</v>
      </c>
      <c r="E33" s="26">
        <v>531</v>
      </c>
      <c r="F33" s="63">
        <v>692.53250000000003</v>
      </c>
      <c r="G33" s="63">
        <f t="shared" si="0"/>
        <v>1.3042043314500942</v>
      </c>
      <c r="H33" s="16">
        <v>2816</v>
      </c>
      <c r="I33" s="28">
        <f t="shared" si="1"/>
        <v>1950171.52</v>
      </c>
      <c r="J33" s="28"/>
      <c r="K33" s="26">
        <v>20475</v>
      </c>
      <c r="L33" s="63">
        <v>4921.0756999999994</v>
      </c>
      <c r="M33" s="63">
        <f t="shared" si="2"/>
        <v>0.24034557753357749</v>
      </c>
      <c r="N33" s="64">
        <v>856</v>
      </c>
      <c r="O33" s="15">
        <f t="shared" si="4"/>
        <v>4212440.7991999993</v>
      </c>
      <c r="P33" s="15">
        <f t="shared" si="3"/>
        <v>6162612.3191999998</v>
      </c>
      <c r="Q33" s="15">
        <f t="shared" si="5"/>
        <v>2054204.1063999999</v>
      </c>
      <c r="R33" s="28"/>
    </row>
    <row r="34" spans="1:18" x14ac:dyDescent="0.35">
      <c r="A34">
        <v>140088</v>
      </c>
      <c r="B34" s="24">
        <v>11001</v>
      </c>
      <c r="C34" s="25" t="s">
        <v>178</v>
      </c>
      <c r="D34" t="s">
        <v>164</v>
      </c>
      <c r="E34" s="26">
        <v>187</v>
      </c>
      <c r="F34" s="63">
        <v>236.71109999999999</v>
      </c>
      <c r="G34" s="63">
        <f t="shared" si="0"/>
        <v>1.2658347593582886</v>
      </c>
      <c r="H34" s="16">
        <v>2816</v>
      </c>
      <c r="I34" s="28">
        <f t="shared" si="1"/>
        <v>666578.45759999985</v>
      </c>
      <c r="J34" s="28"/>
      <c r="K34" s="26">
        <v>9179</v>
      </c>
      <c r="L34" s="63">
        <v>3070.9557999999997</v>
      </c>
      <c r="M34" s="63">
        <f t="shared" si="2"/>
        <v>0.33456322039437847</v>
      </c>
      <c r="N34" s="64">
        <v>856</v>
      </c>
      <c r="O34" s="15">
        <f t="shared" si="4"/>
        <v>2628738.1648000004</v>
      </c>
      <c r="P34" s="15">
        <f t="shared" si="3"/>
        <v>3295316.6224000002</v>
      </c>
      <c r="Q34" s="15">
        <f t="shared" si="5"/>
        <v>1098438.8741333333</v>
      </c>
      <c r="R34" s="28"/>
    </row>
    <row r="35" spans="1:18" x14ac:dyDescent="0.35">
      <c r="A35">
        <v>140084</v>
      </c>
      <c r="B35" s="24">
        <v>11006</v>
      </c>
      <c r="C35" s="25" t="s">
        <v>179</v>
      </c>
      <c r="D35" t="s">
        <v>164</v>
      </c>
      <c r="E35" s="26">
        <v>630</v>
      </c>
      <c r="F35" s="63">
        <v>708.69370000000004</v>
      </c>
      <c r="G35" s="63">
        <f t="shared" si="0"/>
        <v>1.124910634920635</v>
      </c>
      <c r="H35" s="16">
        <v>2816</v>
      </c>
      <c r="I35" s="28">
        <f t="shared" si="1"/>
        <v>1995681.4592000002</v>
      </c>
      <c r="J35" s="28"/>
      <c r="K35" s="26">
        <v>31602</v>
      </c>
      <c r="L35" s="63">
        <v>6812.4599999999982</v>
      </c>
      <c r="M35" s="63">
        <f t="shared" si="2"/>
        <v>0.21557053351053726</v>
      </c>
      <c r="N35" s="64">
        <v>856</v>
      </c>
      <c r="O35" s="15">
        <f t="shared" si="4"/>
        <v>5831465.7599999988</v>
      </c>
      <c r="P35" s="15">
        <f t="shared" si="3"/>
        <v>7827147.2191999992</v>
      </c>
      <c r="Q35" s="15">
        <f t="shared" si="5"/>
        <v>2609049.0730666663</v>
      </c>
      <c r="R35" s="28"/>
    </row>
    <row r="36" spans="1:18" x14ac:dyDescent="0.35">
      <c r="B36" s="24">
        <v>13020</v>
      </c>
      <c r="C36" s="25" t="s">
        <v>180</v>
      </c>
      <c r="D36" t="s">
        <v>164</v>
      </c>
      <c r="E36" s="26">
        <v>697</v>
      </c>
      <c r="F36" s="63">
        <v>923.06679999999994</v>
      </c>
      <c r="G36" s="63">
        <f t="shared" si="0"/>
        <v>1.3243426111908176</v>
      </c>
      <c r="H36" s="16">
        <v>2816</v>
      </c>
      <c r="I36" s="28">
        <f t="shared" si="1"/>
        <v>2599356.1088</v>
      </c>
      <c r="J36" s="28"/>
      <c r="K36" s="26">
        <v>21216</v>
      </c>
      <c r="L36" s="63">
        <v>7498.3678000000009</v>
      </c>
      <c r="M36" s="63">
        <f t="shared" si="2"/>
        <v>0.35342985482654604</v>
      </c>
      <c r="N36" s="64">
        <v>856</v>
      </c>
      <c r="O36" s="15">
        <f t="shared" si="4"/>
        <v>6418602.8368000006</v>
      </c>
      <c r="P36" s="15">
        <f t="shared" si="3"/>
        <v>9017958.9456000011</v>
      </c>
      <c r="Q36" s="15">
        <f t="shared" si="5"/>
        <v>3005986.3152000005</v>
      </c>
      <c r="R36" s="28"/>
    </row>
    <row r="37" spans="1:18" x14ac:dyDescent="0.35">
      <c r="B37" s="24">
        <v>13027</v>
      </c>
      <c r="C37" s="25" t="s">
        <v>181</v>
      </c>
      <c r="D37" t="s">
        <v>164</v>
      </c>
      <c r="E37" s="26">
        <v>1011</v>
      </c>
      <c r="F37" s="63">
        <v>2446.3353999999999</v>
      </c>
      <c r="G37" s="63">
        <f t="shared" si="0"/>
        <v>2.4197184965380809</v>
      </c>
      <c r="H37" s="16">
        <v>2816</v>
      </c>
      <c r="I37" s="28">
        <f t="shared" si="1"/>
        <v>6888880.4863999998</v>
      </c>
      <c r="J37" s="28"/>
      <c r="K37" s="26">
        <v>98928</v>
      </c>
      <c r="L37" s="63">
        <v>19928.642399999993</v>
      </c>
      <c r="M37" s="63">
        <f t="shared" si="2"/>
        <v>0.20144592430858799</v>
      </c>
      <c r="N37" s="64">
        <v>856</v>
      </c>
      <c r="O37" s="15">
        <f t="shared" si="4"/>
        <v>17058917.894399993</v>
      </c>
      <c r="P37" s="15">
        <f t="shared" si="3"/>
        <v>23947798.380799994</v>
      </c>
      <c r="Q37" s="15">
        <f t="shared" si="5"/>
        <v>7982599.4602666646</v>
      </c>
      <c r="R37" s="28"/>
    </row>
    <row r="38" spans="1:18" x14ac:dyDescent="0.35">
      <c r="A38">
        <v>140064</v>
      </c>
      <c r="B38" s="24">
        <v>13046</v>
      </c>
      <c r="C38" s="25" t="s">
        <v>182</v>
      </c>
      <c r="D38" t="s">
        <v>164</v>
      </c>
      <c r="E38" s="26">
        <v>428</v>
      </c>
      <c r="F38" s="63">
        <v>436.50889999999998</v>
      </c>
      <c r="G38" s="63">
        <f t="shared" si="0"/>
        <v>1.0198806074766356</v>
      </c>
      <c r="H38" s="16">
        <v>2816</v>
      </c>
      <c r="I38" s="28">
        <f t="shared" si="1"/>
        <v>1229209.0624000002</v>
      </c>
      <c r="J38" s="28"/>
      <c r="K38" s="26">
        <v>58248</v>
      </c>
      <c r="L38" s="63">
        <v>13589.165999999999</v>
      </c>
      <c r="M38" s="63">
        <f t="shared" si="2"/>
        <v>0.23329841367943963</v>
      </c>
      <c r="N38" s="64">
        <v>856</v>
      </c>
      <c r="O38" s="15">
        <f t="shared" si="4"/>
        <v>11632326.095999999</v>
      </c>
      <c r="P38" s="15">
        <f t="shared" si="3"/>
        <v>12861535.158399999</v>
      </c>
      <c r="Q38" s="15">
        <f t="shared" si="5"/>
        <v>4287178.3861333327</v>
      </c>
      <c r="R38" s="28"/>
    </row>
    <row r="39" spans="1:18" x14ac:dyDescent="0.35">
      <c r="B39" s="24">
        <v>13047</v>
      </c>
      <c r="C39" s="25" t="s">
        <v>183</v>
      </c>
      <c r="D39" t="s">
        <v>164</v>
      </c>
      <c r="E39" s="26">
        <v>349</v>
      </c>
      <c r="F39" s="63">
        <v>365.77690000000007</v>
      </c>
      <c r="G39" s="63">
        <f t="shared" si="0"/>
        <v>1.0480713467048712</v>
      </c>
      <c r="H39" s="16">
        <v>2816</v>
      </c>
      <c r="I39" s="28">
        <f t="shared" si="1"/>
        <v>1030027.7504000003</v>
      </c>
      <c r="J39" s="28"/>
      <c r="K39" s="26">
        <v>17247</v>
      </c>
      <c r="L39" s="63">
        <v>4928.9329999999991</v>
      </c>
      <c r="M39" s="63">
        <f t="shared" si="2"/>
        <v>0.28578494810691707</v>
      </c>
      <c r="N39" s="64">
        <v>856</v>
      </c>
      <c r="O39" s="15">
        <f t="shared" si="4"/>
        <v>4219166.6479999991</v>
      </c>
      <c r="P39" s="15">
        <f t="shared" si="3"/>
        <v>5249194.3983999994</v>
      </c>
      <c r="Q39" s="15">
        <f t="shared" si="5"/>
        <v>1749731.466133333</v>
      </c>
    </row>
    <row r="40" spans="1:18" x14ac:dyDescent="0.35">
      <c r="B40" s="24">
        <v>14002</v>
      </c>
      <c r="C40" s="25" t="s">
        <v>184</v>
      </c>
      <c r="D40" t="s">
        <v>164</v>
      </c>
      <c r="E40" s="26">
        <v>534</v>
      </c>
      <c r="F40" s="63">
        <v>842.29319999999996</v>
      </c>
      <c r="G40" s="63">
        <f t="shared" si="0"/>
        <v>1.5773280898876403</v>
      </c>
      <c r="H40" s="16">
        <v>2816</v>
      </c>
      <c r="I40" s="28">
        <f t="shared" si="1"/>
        <v>2371897.6511999997</v>
      </c>
      <c r="J40" s="28"/>
      <c r="K40" s="26">
        <v>38273</v>
      </c>
      <c r="L40" s="63">
        <v>8671.5420999999988</v>
      </c>
      <c r="M40" s="63">
        <f t="shared" si="2"/>
        <v>0.22657074438899483</v>
      </c>
      <c r="N40" s="64">
        <v>856</v>
      </c>
      <c r="O40" s="15">
        <f t="shared" si="4"/>
        <v>7422840.0375999985</v>
      </c>
      <c r="P40" s="15">
        <f t="shared" si="3"/>
        <v>9794737.6887999978</v>
      </c>
      <c r="Q40" s="15">
        <f t="shared" si="5"/>
        <v>3264912.5629333328</v>
      </c>
    </row>
    <row r="41" spans="1:18" x14ac:dyDescent="0.35">
      <c r="B41" s="24">
        <v>15008</v>
      </c>
      <c r="C41" s="25" t="s">
        <v>185</v>
      </c>
      <c r="D41" t="s">
        <v>164</v>
      </c>
      <c r="E41" s="26">
        <v>2407</v>
      </c>
      <c r="F41" s="63">
        <v>4578.8935999999994</v>
      </c>
      <c r="G41" s="63">
        <f t="shared" si="0"/>
        <v>1.9023238886580804</v>
      </c>
      <c r="H41" s="16">
        <v>2816</v>
      </c>
      <c r="I41" s="28">
        <f t="shared" si="1"/>
        <v>12894164.377599999</v>
      </c>
      <c r="J41" s="28"/>
      <c r="K41" s="26">
        <v>48717</v>
      </c>
      <c r="L41" s="63">
        <v>21825.155000000002</v>
      </c>
      <c r="M41" s="63">
        <f t="shared" si="2"/>
        <v>0.44799874787035332</v>
      </c>
      <c r="N41" s="64">
        <v>856</v>
      </c>
      <c r="O41" s="15">
        <f t="shared" si="4"/>
        <v>18682332.680000003</v>
      </c>
      <c r="P41" s="15">
        <f t="shared" si="3"/>
        <v>31576497.057600003</v>
      </c>
      <c r="Q41" s="15">
        <f t="shared" si="5"/>
        <v>10525499.019200001</v>
      </c>
    </row>
    <row r="42" spans="1:18" x14ac:dyDescent="0.35">
      <c r="B42" s="24">
        <v>16006</v>
      </c>
      <c r="C42" s="25" t="s">
        <v>186</v>
      </c>
      <c r="D42" t="s">
        <v>164</v>
      </c>
      <c r="E42" s="26">
        <v>858</v>
      </c>
      <c r="F42" s="63">
        <v>845.29729999999995</v>
      </c>
      <c r="G42" s="63">
        <f t="shared" si="0"/>
        <v>0.98519498834498831</v>
      </c>
      <c r="H42" s="16">
        <v>2816</v>
      </c>
      <c r="I42" s="28">
        <f t="shared" si="1"/>
        <v>2380357.1968</v>
      </c>
      <c r="J42" s="28"/>
      <c r="K42" s="26">
        <v>35991</v>
      </c>
      <c r="L42" s="63">
        <v>6071.506400000002</v>
      </c>
      <c r="M42" s="63">
        <f t="shared" si="2"/>
        <v>0.16869512933789008</v>
      </c>
      <c r="N42" s="64">
        <v>856</v>
      </c>
      <c r="O42" s="15">
        <f t="shared" si="4"/>
        <v>5197209.4784000013</v>
      </c>
      <c r="P42" s="15">
        <f t="shared" si="3"/>
        <v>7577566.6752000013</v>
      </c>
      <c r="Q42" s="15">
        <f t="shared" si="5"/>
        <v>2525855.5584000004</v>
      </c>
    </row>
    <row r="43" spans="1:18" x14ac:dyDescent="0.35">
      <c r="B43" s="24">
        <v>16007</v>
      </c>
      <c r="C43" s="25" t="s">
        <v>187</v>
      </c>
      <c r="D43" t="s">
        <v>164</v>
      </c>
      <c r="E43" s="26">
        <v>1268</v>
      </c>
      <c r="F43" s="63">
        <v>2525.6722</v>
      </c>
      <c r="G43" s="63">
        <f t="shared" si="0"/>
        <v>1.9918550473186121</v>
      </c>
      <c r="H43" s="16">
        <v>2816</v>
      </c>
      <c r="I43" s="28">
        <f t="shared" si="1"/>
        <v>7112292.9151999997</v>
      </c>
      <c r="J43" s="28"/>
      <c r="K43" s="26">
        <v>125776</v>
      </c>
      <c r="L43" s="63">
        <v>28627.724599999998</v>
      </c>
      <c r="M43" s="63">
        <f t="shared" si="2"/>
        <v>0.22760880136114997</v>
      </c>
      <c r="N43" s="64">
        <v>856</v>
      </c>
      <c r="O43" s="15">
        <f t="shared" si="4"/>
        <v>24505332.257599998</v>
      </c>
      <c r="P43" s="15">
        <f t="shared" si="3"/>
        <v>31617625.172799997</v>
      </c>
      <c r="Q43" s="15">
        <f t="shared" si="5"/>
        <v>10539208.390933333</v>
      </c>
    </row>
    <row r="44" spans="1:18" x14ac:dyDescent="0.35">
      <c r="B44" s="65">
        <v>18005</v>
      </c>
      <c r="C44" s="25" t="s">
        <v>188</v>
      </c>
      <c r="D44" t="s">
        <v>164</v>
      </c>
      <c r="E44" s="26">
        <v>255</v>
      </c>
      <c r="F44" s="63">
        <v>409.37400000000002</v>
      </c>
      <c r="G44" s="63">
        <f>IFERROR(F44/E44,0)</f>
        <v>1.6053882352941178</v>
      </c>
      <c r="H44" s="16">
        <v>2816</v>
      </c>
      <c r="I44" s="28">
        <f>E44*G44*H44</f>
        <v>1152797.1840000001</v>
      </c>
      <c r="J44" s="28"/>
      <c r="K44" s="26">
        <v>15042</v>
      </c>
      <c r="L44" s="63">
        <v>2863.1069000000002</v>
      </c>
      <c r="M44" s="63">
        <f>IFERROR(L44/K44,0)</f>
        <v>0.19034083898417764</v>
      </c>
      <c r="N44" s="64">
        <v>856</v>
      </c>
      <c r="O44" s="15">
        <f>K44*M44*N44</f>
        <v>2450819.5064000003</v>
      </c>
      <c r="P44" s="15">
        <f>O44+I44</f>
        <v>3603616.6904000007</v>
      </c>
      <c r="Q44" s="15">
        <f>P44/3</f>
        <v>1201205.563466667</v>
      </c>
    </row>
    <row r="45" spans="1:18" x14ac:dyDescent="0.35">
      <c r="B45" s="24">
        <v>18006</v>
      </c>
      <c r="C45" s="25" t="s">
        <v>189</v>
      </c>
      <c r="D45" t="s">
        <v>164</v>
      </c>
      <c r="E45" s="26">
        <v>1498</v>
      </c>
      <c r="F45" s="63">
        <v>1700.1191000000001</v>
      </c>
      <c r="G45" s="63">
        <f t="shared" si="0"/>
        <v>1.1349259679572765</v>
      </c>
      <c r="H45" s="16">
        <v>2816</v>
      </c>
      <c r="I45" s="28">
        <f t="shared" si="1"/>
        <v>4787535.3856000006</v>
      </c>
      <c r="J45" s="28"/>
      <c r="K45" s="26">
        <v>99455</v>
      </c>
      <c r="L45" s="63">
        <v>23829.109</v>
      </c>
      <c r="M45" s="63">
        <f t="shared" si="2"/>
        <v>0.23959689306721632</v>
      </c>
      <c r="N45" s="64">
        <v>856</v>
      </c>
      <c r="O45" s="15">
        <f t="shared" si="4"/>
        <v>20397717.304000001</v>
      </c>
      <c r="P45" s="15">
        <f t="shared" si="3"/>
        <v>25185252.689600002</v>
      </c>
      <c r="Q45" s="15">
        <f t="shared" si="5"/>
        <v>8395084.2298666667</v>
      </c>
    </row>
    <row r="46" spans="1:18" x14ac:dyDescent="0.35">
      <c r="B46" s="24">
        <v>18015</v>
      </c>
      <c r="C46" s="25" t="s">
        <v>190</v>
      </c>
      <c r="D46" t="s">
        <v>164</v>
      </c>
      <c r="E46" s="26">
        <v>485</v>
      </c>
      <c r="F46" s="63">
        <v>506.9351999999999</v>
      </c>
      <c r="G46" s="63">
        <f t="shared" si="0"/>
        <v>1.0452272164948451</v>
      </c>
      <c r="H46" s="16">
        <v>2816</v>
      </c>
      <c r="I46" s="28">
        <f t="shared" si="1"/>
        <v>1427529.5231999995</v>
      </c>
      <c r="J46" s="28"/>
      <c r="K46" s="26">
        <v>38333</v>
      </c>
      <c r="L46" s="63">
        <v>7939.3809999999994</v>
      </c>
      <c r="M46" s="63">
        <f t="shared" si="2"/>
        <v>0.2071160879659823</v>
      </c>
      <c r="N46" s="64">
        <v>856</v>
      </c>
      <c r="O46" s="15">
        <f t="shared" si="4"/>
        <v>6796110.1359999999</v>
      </c>
      <c r="P46" s="15">
        <f t="shared" si="3"/>
        <v>8223639.6591999996</v>
      </c>
      <c r="Q46" s="15">
        <f t="shared" si="5"/>
        <v>2741213.2197333332</v>
      </c>
    </row>
    <row r="47" spans="1:18" x14ac:dyDescent="0.35">
      <c r="B47" s="24">
        <v>19006</v>
      </c>
      <c r="C47" s="25" t="s">
        <v>191</v>
      </c>
      <c r="D47" t="s">
        <v>164</v>
      </c>
      <c r="E47" s="26">
        <v>816</v>
      </c>
      <c r="F47" s="63">
        <v>1452.6754999999998</v>
      </c>
      <c r="G47" s="63">
        <f t="shared" si="0"/>
        <v>1.7802395833333331</v>
      </c>
      <c r="H47" s="16">
        <v>2816</v>
      </c>
      <c r="I47" s="28">
        <f t="shared" si="1"/>
        <v>4090734.2079999996</v>
      </c>
      <c r="J47" s="28"/>
      <c r="K47" s="26">
        <v>68933</v>
      </c>
      <c r="L47" s="63">
        <v>12371.471300000001</v>
      </c>
      <c r="M47" s="63">
        <f t="shared" si="2"/>
        <v>0.17947095440500196</v>
      </c>
      <c r="N47" s="64">
        <v>856</v>
      </c>
      <c r="O47" s="15">
        <f t="shared" si="4"/>
        <v>10589979.432800001</v>
      </c>
      <c r="P47" s="15">
        <f t="shared" si="3"/>
        <v>14680713.640799999</v>
      </c>
      <c r="Q47" s="15">
        <f t="shared" si="5"/>
        <v>4893571.2135999994</v>
      </c>
    </row>
    <row r="48" spans="1:18" x14ac:dyDescent="0.35">
      <c r="B48" s="24">
        <v>19007</v>
      </c>
      <c r="C48" s="25" t="s">
        <v>192</v>
      </c>
      <c r="D48" t="s">
        <v>164</v>
      </c>
      <c r="E48" s="26">
        <v>1465</v>
      </c>
      <c r="F48" s="63">
        <v>2188.4898000000003</v>
      </c>
      <c r="G48" s="63">
        <f t="shared" si="0"/>
        <v>1.4938496928327647</v>
      </c>
      <c r="H48" s="16">
        <v>2816</v>
      </c>
      <c r="I48" s="28">
        <f t="shared" si="1"/>
        <v>6162787.276800001</v>
      </c>
      <c r="J48" s="28"/>
      <c r="K48" s="26">
        <v>31730</v>
      </c>
      <c r="L48" s="63">
        <v>11589.9388</v>
      </c>
      <c r="M48" s="63">
        <f t="shared" si="2"/>
        <v>0.36526753230381342</v>
      </c>
      <c r="N48" s="64">
        <v>856</v>
      </c>
      <c r="O48" s="15">
        <f t="shared" si="4"/>
        <v>9920987.6128000002</v>
      </c>
      <c r="P48" s="15">
        <f t="shared" si="3"/>
        <v>16083774.889600001</v>
      </c>
      <c r="Q48" s="15">
        <f t="shared" si="5"/>
        <v>5361258.2965333341</v>
      </c>
    </row>
    <row r="49" spans="2:17" x14ac:dyDescent="0.35">
      <c r="B49" s="24">
        <v>21002</v>
      </c>
      <c r="C49" s="25" t="s">
        <v>193</v>
      </c>
      <c r="D49" t="s">
        <v>164</v>
      </c>
      <c r="E49" s="26">
        <v>1593</v>
      </c>
      <c r="F49" s="63">
        <v>2419.3563000000008</v>
      </c>
      <c r="G49" s="63">
        <f t="shared" si="0"/>
        <v>1.5187421845574394</v>
      </c>
      <c r="H49" s="16">
        <v>2816</v>
      </c>
      <c r="I49" s="28">
        <f t="shared" si="1"/>
        <v>6812907.3408000022</v>
      </c>
      <c r="J49" s="28"/>
      <c r="K49" s="26">
        <v>131145</v>
      </c>
      <c r="L49" s="63">
        <v>29745.679399999997</v>
      </c>
      <c r="M49" s="63">
        <f t="shared" si="2"/>
        <v>0.22681519996949939</v>
      </c>
      <c r="N49" s="64">
        <v>856</v>
      </c>
      <c r="O49" s="15">
        <f t="shared" si="4"/>
        <v>25462301.566399999</v>
      </c>
      <c r="P49" s="15">
        <f t="shared" si="3"/>
        <v>32275208.907200001</v>
      </c>
      <c r="Q49" s="15">
        <f t="shared" si="5"/>
        <v>10758402.969066666</v>
      </c>
    </row>
    <row r="50" spans="2:17" x14ac:dyDescent="0.35">
      <c r="B50" s="24">
        <v>23003</v>
      </c>
      <c r="C50" s="25" t="s">
        <v>194</v>
      </c>
      <c r="D50" t="s">
        <v>164</v>
      </c>
      <c r="E50" s="26">
        <v>259</v>
      </c>
      <c r="F50" s="63">
        <v>390.33870000000002</v>
      </c>
      <c r="G50" s="63">
        <f t="shared" si="0"/>
        <v>1.5070992277992279</v>
      </c>
      <c r="H50" s="16">
        <v>2816</v>
      </c>
      <c r="I50" s="28">
        <f t="shared" si="1"/>
        <v>1099193.7792</v>
      </c>
      <c r="J50" s="28"/>
      <c r="K50" s="26">
        <v>15432</v>
      </c>
      <c r="L50" s="63">
        <v>3752.9722999999999</v>
      </c>
      <c r="M50" s="63">
        <f t="shared" si="2"/>
        <v>0.24319416148263348</v>
      </c>
      <c r="N50" s="64">
        <v>856</v>
      </c>
      <c r="O50" s="15">
        <f t="shared" si="4"/>
        <v>3212544.2887999997</v>
      </c>
      <c r="P50" s="15">
        <f t="shared" si="3"/>
        <v>4311738.068</v>
      </c>
      <c r="Q50" s="15">
        <f t="shared" si="5"/>
        <v>1437246.0226666667</v>
      </c>
    </row>
    <row r="51" spans="2:17" x14ac:dyDescent="0.35">
      <c r="B51" s="24">
        <v>23008</v>
      </c>
      <c r="C51" s="25" t="s">
        <v>195</v>
      </c>
      <c r="D51" t="s">
        <v>164</v>
      </c>
      <c r="E51" s="26">
        <v>723</v>
      </c>
      <c r="F51" s="63">
        <v>1228.5487000000001</v>
      </c>
      <c r="G51" s="63">
        <f t="shared" si="0"/>
        <v>1.6992374827109267</v>
      </c>
      <c r="H51" s="16">
        <v>2816</v>
      </c>
      <c r="I51" s="28">
        <f t="shared" si="1"/>
        <v>3459593.1392000001</v>
      </c>
      <c r="J51" s="28"/>
      <c r="K51" s="26">
        <v>133965</v>
      </c>
      <c r="L51" s="63">
        <v>14535.057800000004</v>
      </c>
      <c r="M51" s="63">
        <f t="shared" si="2"/>
        <v>0.10849891986712951</v>
      </c>
      <c r="N51" s="64">
        <v>856</v>
      </c>
      <c r="O51" s="15">
        <f t="shared" si="4"/>
        <v>12442009.476800004</v>
      </c>
      <c r="P51" s="15">
        <f t="shared" si="3"/>
        <v>15901602.616000004</v>
      </c>
      <c r="Q51" s="15">
        <f t="shared" si="5"/>
        <v>5300534.2053333344</v>
      </c>
    </row>
    <row r="52" spans="2:17" x14ac:dyDescent="0.35">
      <c r="B52" s="24">
        <v>31000</v>
      </c>
      <c r="C52" s="25" t="s">
        <v>196</v>
      </c>
      <c r="D52" t="s">
        <v>164</v>
      </c>
      <c r="E52" s="26">
        <v>589</v>
      </c>
      <c r="F52" s="63">
        <v>762.77949999999998</v>
      </c>
      <c r="G52" s="63">
        <f t="shared" si="0"/>
        <v>1.295041595925297</v>
      </c>
      <c r="H52" s="16">
        <v>2816</v>
      </c>
      <c r="I52" s="28">
        <f t="shared" si="1"/>
        <v>2147987.0720000002</v>
      </c>
      <c r="J52" s="28"/>
      <c r="K52" s="26">
        <v>13892</v>
      </c>
      <c r="L52" s="63">
        <v>4001.4783000000002</v>
      </c>
      <c r="M52" s="63">
        <f t="shared" si="2"/>
        <v>0.2880419162107688</v>
      </c>
      <c r="N52" s="64">
        <v>856</v>
      </c>
      <c r="O52" s="15">
        <f t="shared" si="4"/>
        <v>3425265.4248000002</v>
      </c>
      <c r="P52" s="15">
        <f t="shared" si="3"/>
        <v>5573252.4967999998</v>
      </c>
      <c r="Q52" s="15">
        <f t="shared" si="5"/>
        <v>1857750.8322666667</v>
      </c>
    </row>
  </sheetData>
  <mergeCells count="2">
    <mergeCell ref="E7:I7"/>
    <mergeCell ref="K7:O7"/>
  </mergeCells>
  <pageMargins left="0.7" right="0.7" top="0.75" bottom="0.75" header="0.3" footer="0.3"/>
  <pageSetup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C6668-1267-4DF1-8AE6-9ED82122DD97}">
  <dimension ref="A1:T53"/>
  <sheetViews>
    <sheetView topLeftCell="B1" zoomScale="79" workbookViewId="0">
      <pane ySplit="8" topLeftCell="A9" activePane="bottomLeft" state="frozen"/>
      <selection activeCell="D12" sqref="D12"/>
      <selection pane="bottomLeft" activeCell="F3" sqref="F3"/>
    </sheetView>
  </sheetViews>
  <sheetFormatPr defaultRowHeight="14.5" x14ac:dyDescent="0.35"/>
  <cols>
    <col min="1" max="1" width="9.1796875" hidden="1" customWidth="1"/>
    <col min="2" max="2" width="8.81640625" bestFit="1" customWidth="1"/>
    <col min="3" max="3" width="36.54296875" customWidth="1"/>
    <col min="4" max="4" width="15.81640625" customWidth="1"/>
    <col min="5" max="5" width="9.7265625" style="26" bestFit="1" customWidth="1"/>
    <col min="6" max="6" width="9.7265625" bestFit="1" customWidth="1"/>
    <col min="7" max="7" width="9.453125" bestFit="1" customWidth="1"/>
    <col min="8" max="8" width="11.26953125" customWidth="1"/>
    <col min="9" max="9" width="13.54296875" customWidth="1"/>
    <col min="10" max="10" width="4.453125" customWidth="1"/>
    <col min="11" max="11" width="10.7265625" bestFit="1" customWidth="1"/>
    <col min="12" max="12" width="10.453125" bestFit="1" customWidth="1"/>
    <col min="13" max="13" width="9.453125" bestFit="1" customWidth="1"/>
    <col min="15" max="15" width="16.453125" bestFit="1" customWidth="1"/>
    <col min="16" max="16" width="8.26953125" hidden="1" customWidth="1"/>
    <col min="17" max="17" width="16.453125" bestFit="1" customWidth="1"/>
    <col min="18" max="18" width="14.26953125" bestFit="1" customWidth="1"/>
    <col min="20" max="20" width="12.453125" bestFit="1" customWidth="1"/>
  </cols>
  <sheetData>
    <row r="1" spans="1:18" x14ac:dyDescent="0.35">
      <c r="B1" s="1" t="s">
        <v>0</v>
      </c>
      <c r="E1"/>
    </row>
    <row r="2" spans="1:18" x14ac:dyDescent="0.35">
      <c r="B2" s="1" t="s">
        <v>197</v>
      </c>
      <c r="E2"/>
    </row>
    <row r="3" spans="1:18" x14ac:dyDescent="0.35">
      <c r="E3"/>
    </row>
    <row r="4" spans="1:18" x14ac:dyDescent="0.35">
      <c r="B4" s="1" t="s">
        <v>198</v>
      </c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x14ac:dyDescent="0.35">
      <c r="B5" s="1"/>
      <c r="E5" s="54">
        <v>54392</v>
      </c>
      <c r="F5" s="55"/>
      <c r="G5" s="56">
        <f>AVERAGE(G9:G36)</f>
        <v>1.2862699176615016</v>
      </c>
      <c r="H5" s="55"/>
      <c r="I5" s="55"/>
      <c r="J5" s="55"/>
      <c r="K5" s="55"/>
      <c r="L5" s="55"/>
      <c r="M5" s="56">
        <f>AVERAGE(M9:M36)</f>
        <v>0.24486693557079017</v>
      </c>
      <c r="N5" s="55"/>
      <c r="O5" s="57">
        <f>O6*4</f>
        <v>562875882.39319992</v>
      </c>
      <c r="P5" s="55"/>
      <c r="Q5" s="58">
        <f>Q7*4</f>
        <v>749615452.62344754</v>
      </c>
      <c r="R5" s="55"/>
    </row>
    <row r="6" spans="1:18" s="66" customFormat="1" x14ac:dyDescent="0.35">
      <c r="B6" s="1" t="s">
        <v>199</v>
      </c>
      <c r="E6" s="54">
        <v>13598</v>
      </c>
      <c r="F6" s="54">
        <v>17791.498688095238</v>
      </c>
      <c r="G6" s="55">
        <f>F6/E6</f>
        <v>1.3083908433663214</v>
      </c>
      <c r="H6" s="55"/>
      <c r="I6" s="54">
        <f>SUM(I9:I53)</f>
        <v>46684892.557561904</v>
      </c>
      <c r="J6" s="54"/>
      <c r="K6" s="54">
        <v>689840</v>
      </c>
      <c r="L6" s="54">
        <v>174914.81740000003</v>
      </c>
      <c r="M6" s="55">
        <f>L6/K6</f>
        <v>0.25355853154354635</v>
      </c>
      <c r="N6" s="55"/>
      <c r="O6" s="54">
        <f>SUM(O9:O53)</f>
        <v>140718970.59829998</v>
      </c>
      <c r="P6" s="54">
        <f t="shared" ref="P6:Q6" si="0">SUM(P9:P53)</f>
        <v>0</v>
      </c>
      <c r="Q6" s="54">
        <f t="shared" si="0"/>
        <v>187403863.15586188</v>
      </c>
      <c r="R6" s="55"/>
    </row>
    <row r="7" spans="1:18" x14ac:dyDescent="0.35">
      <c r="E7" s="59" t="s">
        <v>143</v>
      </c>
      <c r="F7" s="59"/>
      <c r="G7" s="59"/>
      <c r="H7" s="59"/>
      <c r="I7" s="59"/>
      <c r="J7" s="60"/>
      <c r="K7" s="59" t="s">
        <v>144</v>
      </c>
      <c r="L7" s="59"/>
      <c r="M7" s="59"/>
      <c r="N7" s="59"/>
      <c r="O7" s="59"/>
      <c r="P7" s="60"/>
      <c r="Q7" s="61">
        <f>SUM(Q9:Q53)</f>
        <v>187403863.15586188</v>
      </c>
      <c r="R7" s="61">
        <f>SUM(R9:R53)</f>
        <v>62467954.385287307</v>
      </c>
    </row>
    <row r="8" spans="1:18" ht="29" x14ac:dyDescent="0.35">
      <c r="B8" s="18" t="s">
        <v>8</v>
      </c>
      <c r="C8" s="18" t="s">
        <v>9</v>
      </c>
      <c r="D8" s="67" t="s">
        <v>145</v>
      </c>
      <c r="E8" s="19" t="s">
        <v>146</v>
      </c>
      <c r="F8" s="18" t="s">
        <v>147</v>
      </c>
      <c r="G8" s="18" t="s">
        <v>148</v>
      </c>
      <c r="H8" s="18" t="s">
        <v>149</v>
      </c>
      <c r="I8" s="18" t="s">
        <v>150</v>
      </c>
      <c r="J8" s="62"/>
      <c r="K8" s="18" t="s">
        <v>151</v>
      </c>
      <c r="L8" s="18" t="s">
        <v>147</v>
      </c>
      <c r="M8" s="18" t="s">
        <v>148</v>
      </c>
      <c r="N8" s="18" t="s">
        <v>149</v>
      </c>
      <c r="O8" s="18" t="s">
        <v>150</v>
      </c>
      <c r="P8" s="62"/>
      <c r="Q8" s="18" t="s">
        <v>152</v>
      </c>
      <c r="R8" s="18" t="s">
        <v>18</v>
      </c>
    </row>
    <row r="9" spans="1:18" x14ac:dyDescent="0.35">
      <c r="A9">
        <v>140127</v>
      </c>
      <c r="B9" s="24">
        <v>1002</v>
      </c>
      <c r="C9" s="25" t="s">
        <v>200</v>
      </c>
      <c r="D9" t="s">
        <v>206</v>
      </c>
      <c r="E9" s="26">
        <v>390</v>
      </c>
      <c r="F9" s="63">
        <v>384.2944</v>
      </c>
      <c r="G9" s="63">
        <f>IFERROR(F9/E9,0)</f>
        <v>0.98537025641025644</v>
      </c>
      <c r="H9" s="16">
        <v>2624</v>
      </c>
      <c r="I9" s="28">
        <f>E9*G9*H9</f>
        <v>1008388.5056</v>
      </c>
      <c r="J9" s="28"/>
      <c r="K9" s="26">
        <v>14395</v>
      </c>
      <c r="L9" s="63">
        <v>4024.5615000000003</v>
      </c>
      <c r="M9" s="63">
        <f t="shared" ref="M9:M53" si="1">IFERROR(L9/K9,0)</f>
        <v>0.27958051406738454</v>
      </c>
      <c r="N9" s="68">
        <v>804.5</v>
      </c>
      <c r="O9" s="15">
        <f>K9*M9*N9</f>
        <v>3237759.7267500004</v>
      </c>
      <c r="P9" s="28"/>
      <c r="Q9" s="15">
        <f>O9+I9</f>
        <v>4246148.2323500002</v>
      </c>
      <c r="R9" s="15">
        <f>Q9/3</f>
        <v>1415382.7441166667</v>
      </c>
    </row>
    <row r="10" spans="1:18" x14ac:dyDescent="0.35">
      <c r="A10">
        <v>140202</v>
      </c>
      <c r="B10" s="24">
        <v>1011</v>
      </c>
      <c r="C10" s="25" t="s">
        <v>201</v>
      </c>
      <c r="D10" t="s">
        <v>206</v>
      </c>
      <c r="E10" s="26">
        <v>512</v>
      </c>
      <c r="F10" s="63">
        <v>614.58759999999995</v>
      </c>
      <c r="G10" s="63">
        <f>IFERROR(F10/E10,0)</f>
        <v>1.2003664062499999</v>
      </c>
      <c r="H10" s="16">
        <v>2624</v>
      </c>
      <c r="I10" s="28">
        <f t="shared" ref="I10:I53" si="2">E10*G10*H10</f>
        <v>1612677.8624</v>
      </c>
      <c r="J10" s="28"/>
      <c r="K10" s="26">
        <v>30079</v>
      </c>
      <c r="L10" s="63">
        <v>4993.497800000001</v>
      </c>
      <c r="M10" s="63">
        <f t="shared" si="1"/>
        <v>0.16601275973270391</v>
      </c>
      <c r="N10" s="68">
        <v>804.5</v>
      </c>
      <c r="O10" s="15">
        <f t="shared" ref="O10:O53" si="3">K10*M10*N10</f>
        <v>4017268.9801000007</v>
      </c>
      <c r="P10" s="28"/>
      <c r="Q10" s="15">
        <f t="shared" ref="Q10:Q51" si="4">O10+I10</f>
        <v>5629946.8425000012</v>
      </c>
      <c r="R10" s="15">
        <f t="shared" ref="R10:R53" si="5">Q10/3</f>
        <v>1876648.9475000005</v>
      </c>
    </row>
    <row r="11" spans="1:18" x14ac:dyDescent="0.35">
      <c r="A11">
        <v>140288</v>
      </c>
      <c r="B11" s="24">
        <v>2005</v>
      </c>
      <c r="C11" s="25" t="s">
        <v>202</v>
      </c>
      <c r="D11" t="s">
        <v>206</v>
      </c>
      <c r="E11" s="26">
        <v>359</v>
      </c>
      <c r="F11" s="63">
        <v>294.96440000000001</v>
      </c>
      <c r="G11" s="63">
        <f t="shared" ref="G11:G53" si="6">IFERROR(F11/E11,0)</f>
        <v>0.82162785515320336</v>
      </c>
      <c r="H11" s="16">
        <v>2624</v>
      </c>
      <c r="I11" s="28">
        <f t="shared" si="2"/>
        <v>773986.58559999999</v>
      </c>
      <c r="J11" s="28"/>
      <c r="K11" s="26">
        <v>19304</v>
      </c>
      <c r="L11" s="63">
        <v>4846.7706000000017</v>
      </c>
      <c r="M11" s="63">
        <f t="shared" si="1"/>
        <v>0.25107597389142156</v>
      </c>
      <c r="N11" s="68">
        <v>804.5</v>
      </c>
      <c r="O11" s="15">
        <f t="shared" si="3"/>
        <v>3899226.9477000013</v>
      </c>
      <c r="P11" s="28"/>
      <c r="Q11" s="15">
        <f t="shared" si="4"/>
        <v>4673213.5333000012</v>
      </c>
      <c r="R11" s="15">
        <f t="shared" si="5"/>
        <v>1557737.8444333337</v>
      </c>
    </row>
    <row r="12" spans="1:18" x14ac:dyDescent="0.35">
      <c r="A12">
        <v>140291</v>
      </c>
      <c r="B12" s="24">
        <v>2008</v>
      </c>
      <c r="C12" s="25" t="s">
        <v>203</v>
      </c>
      <c r="D12" t="s">
        <v>206</v>
      </c>
      <c r="E12" s="26">
        <v>149</v>
      </c>
      <c r="F12" s="63">
        <v>199.75819999999999</v>
      </c>
      <c r="G12" s="63">
        <f t="shared" si="6"/>
        <v>1.3406590604026845</v>
      </c>
      <c r="H12" s="16">
        <v>2624</v>
      </c>
      <c r="I12" s="28">
        <f t="shared" si="2"/>
        <v>524165.51679999998</v>
      </c>
      <c r="J12" s="28"/>
      <c r="K12" s="26">
        <v>23123</v>
      </c>
      <c r="L12" s="63">
        <v>4144.1575999999995</v>
      </c>
      <c r="M12" s="63">
        <f t="shared" si="1"/>
        <v>0.17922231544349779</v>
      </c>
      <c r="N12" s="68">
        <v>804.5</v>
      </c>
      <c r="O12" s="15">
        <f t="shared" si="3"/>
        <v>3333974.7891999995</v>
      </c>
      <c r="P12" s="28"/>
      <c r="Q12" s="15">
        <f t="shared" si="4"/>
        <v>3858140.3059999994</v>
      </c>
      <c r="R12" s="15">
        <f t="shared" si="5"/>
        <v>1286046.7686666665</v>
      </c>
    </row>
    <row r="13" spans="1:18" x14ac:dyDescent="0.35">
      <c r="A13">
        <v>140223</v>
      </c>
      <c r="B13" s="24">
        <v>2010</v>
      </c>
      <c r="C13" s="25" t="s">
        <v>76</v>
      </c>
      <c r="D13" t="s">
        <v>206</v>
      </c>
      <c r="E13" s="26">
        <v>88</v>
      </c>
      <c r="F13" s="63">
        <v>57.365299999999998</v>
      </c>
      <c r="G13" s="63">
        <f t="shared" si="6"/>
        <v>0.65187840909090911</v>
      </c>
      <c r="H13" s="16">
        <v>2624</v>
      </c>
      <c r="I13" s="28">
        <f t="shared" si="2"/>
        <v>150526.5472</v>
      </c>
      <c r="J13" s="28"/>
      <c r="K13" s="26">
        <v>3080</v>
      </c>
      <c r="L13" s="63">
        <v>587.45619999999997</v>
      </c>
      <c r="M13" s="63">
        <f t="shared" si="1"/>
        <v>0.19073253246753247</v>
      </c>
      <c r="N13" s="68">
        <v>804.5</v>
      </c>
      <c r="O13" s="15">
        <f t="shared" si="3"/>
        <v>472608.51289999997</v>
      </c>
      <c r="P13" s="28"/>
      <c r="Q13" s="15">
        <f t="shared" si="4"/>
        <v>623135.0601</v>
      </c>
      <c r="R13" s="15">
        <f t="shared" si="5"/>
        <v>207711.68669999999</v>
      </c>
    </row>
    <row r="14" spans="1:18" x14ac:dyDescent="0.35">
      <c r="A14">
        <v>140030</v>
      </c>
      <c r="B14" s="24">
        <v>2134</v>
      </c>
      <c r="C14" s="25" t="s">
        <v>204</v>
      </c>
      <c r="D14" t="s">
        <v>206</v>
      </c>
      <c r="E14" s="26">
        <v>148</v>
      </c>
      <c r="F14" s="63">
        <v>241.5317</v>
      </c>
      <c r="G14" s="63">
        <f t="shared" si="6"/>
        <v>1.6319709459459459</v>
      </c>
      <c r="H14" s="16">
        <v>2624</v>
      </c>
      <c r="I14" s="28">
        <f t="shared" si="2"/>
        <v>633779.18079999997</v>
      </c>
      <c r="J14" s="28"/>
      <c r="K14" s="26">
        <v>11442</v>
      </c>
      <c r="L14" s="63">
        <v>3389.2481000000002</v>
      </c>
      <c r="M14" s="63">
        <f t="shared" si="1"/>
        <v>0.29621116063625241</v>
      </c>
      <c r="N14" s="68">
        <v>804.5</v>
      </c>
      <c r="O14" s="15">
        <f t="shared" si="3"/>
        <v>2726650.0964500001</v>
      </c>
      <c r="P14" s="28"/>
      <c r="Q14" s="15">
        <f t="shared" si="4"/>
        <v>3360429.2772500003</v>
      </c>
      <c r="R14" s="15">
        <f t="shared" si="5"/>
        <v>1120143.0924166667</v>
      </c>
    </row>
    <row r="15" spans="1:18" x14ac:dyDescent="0.35">
      <c r="B15" s="24">
        <v>3002</v>
      </c>
      <c r="C15" s="25" t="s">
        <v>205</v>
      </c>
      <c r="D15" t="s">
        <v>206</v>
      </c>
      <c r="E15" s="26">
        <v>91</v>
      </c>
      <c r="F15" s="63">
        <v>95.315899999999999</v>
      </c>
      <c r="G15" s="63">
        <f>IFERROR(F15/E15,0)</f>
        <v>1.0474274725274726</v>
      </c>
      <c r="H15" s="16">
        <v>2624</v>
      </c>
      <c r="I15" s="28">
        <f>E15*G15*H15</f>
        <v>250108.9216</v>
      </c>
      <c r="J15" s="28"/>
      <c r="K15" s="26">
        <v>14943</v>
      </c>
      <c r="L15" s="63">
        <v>2277.3312999999998</v>
      </c>
      <c r="M15" s="63">
        <f>IFERROR(L15/K15,0)</f>
        <v>0.15240121126949072</v>
      </c>
      <c r="N15" s="68">
        <v>804.5</v>
      </c>
      <c r="O15" s="15">
        <f>K15*M15*N15</f>
        <v>1832113.0308499997</v>
      </c>
      <c r="P15" s="28"/>
      <c r="Q15" s="15">
        <f>O15+I15</f>
        <v>2082221.9524499997</v>
      </c>
      <c r="R15" s="15">
        <f>Q15/3</f>
        <v>694073.98414999992</v>
      </c>
    </row>
    <row r="16" spans="1:18" x14ac:dyDescent="0.35">
      <c r="A16">
        <v>140250</v>
      </c>
      <c r="B16" s="24">
        <v>3052</v>
      </c>
      <c r="C16" s="25" t="s">
        <v>207</v>
      </c>
      <c r="D16" t="s">
        <v>206</v>
      </c>
      <c r="E16" s="26">
        <v>421</v>
      </c>
      <c r="F16" s="63">
        <v>418.27860000000004</v>
      </c>
      <c r="G16" s="63">
        <f t="shared" si="6"/>
        <v>0.99353586698337304</v>
      </c>
      <c r="H16" s="16">
        <v>2624</v>
      </c>
      <c r="I16" s="28">
        <f t="shared" si="2"/>
        <v>1097563.0464000001</v>
      </c>
      <c r="J16" s="28"/>
      <c r="K16" s="26">
        <v>7654</v>
      </c>
      <c r="L16" s="63">
        <v>1893.1623</v>
      </c>
      <c r="M16" s="63">
        <f t="shared" si="1"/>
        <v>0.24734286647504572</v>
      </c>
      <c r="N16" s="68">
        <v>804.5</v>
      </c>
      <c r="O16" s="15">
        <f t="shared" si="3"/>
        <v>1523049.0703499999</v>
      </c>
      <c r="P16" s="28"/>
      <c r="Q16" s="15">
        <f t="shared" si="4"/>
        <v>2620612.11675</v>
      </c>
      <c r="R16" s="15">
        <f t="shared" si="5"/>
        <v>873537.37225000001</v>
      </c>
    </row>
    <row r="17" spans="1:18" x14ac:dyDescent="0.35">
      <c r="A17">
        <v>140002</v>
      </c>
      <c r="B17" s="24">
        <v>3066</v>
      </c>
      <c r="C17" s="25" t="s">
        <v>208</v>
      </c>
      <c r="D17" t="s">
        <v>206</v>
      </c>
      <c r="E17" s="26">
        <v>333</v>
      </c>
      <c r="F17" s="63">
        <v>571.90139999999997</v>
      </c>
      <c r="G17" s="63">
        <f t="shared" si="6"/>
        <v>1.7174216216216216</v>
      </c>
      <c r="H17" s="16">
        <v>2624</v>
      </c>
      <c r="I17" s="28">
        <f t="shared" si="2"/>
        <v>1500669.2736</v>
      </c>
      <c r="J17" s="28"/>
      <c r="K17" s="26">
        <v>12007</v>
      </c>
      <c r="L17" s="63">
        <v>3324.7083999999995</v>
      </c>
      <c r="M17" s="63">
        <f t="shared" si="1"/>
        <v>0.27689750978595817</v>
      </c>
      <c r="N17" s="68">
        <v>804.5</v>
      </c>
      <c r="O17" s="15">
        <f t="shared" si="3"/>
        <v>2674727.9078000002</v>
      </c>
      <c r="P17" s="28"/>
      <c r="Q17" s="15">
        <f t="shared" si="4"/>
        <v>4175397.1814000001</v>
      </c>
      <c r="R17" s="15">
        <f t="shared" si="5"/>
        <v>1391799.0604666667</v>
      </c>
    </row>
    <row r="18" spans="1:18" x14ac:dyDescent="0.35">
      <c r="A18">
        <v>140122</v>
      </c>
      <c r="B18" s="24">
        <v>3999</v>
      </c>
      <c r="C18" s="25" t="s">
        <v>209</v>
      </c>
      <c r="D18" t="s">
        <v>206</v>
      </c>
      <c r="E18" s="26">
        <v>29</v>
      </c>
      <c r="F18" s="63">
        <v>113.5196</v>
      </c>
      <c r="G18" s="63">
        <f t="shared" si="6"/>
        <v>3.9144689655172411</v>
      </c>
      <c r="H18" s="16">
        <v>2624</v>
      </c>
      <c r="I18" s="28">
        <f t="shared" si="2"/>
        <v>297875.43040000001</v>
      </c>
      <c r="J18" s="28"/>
      <c r="K18" s="26">
        <v>3663</v>
      </c>
      <c r="L18" s="63">
        <v>867.44999999999982</v>
      </c>
      <c r="M18" s="63">
        <f t="shared" si="1"/>
        <v>0.23681408681408678</v>
      </c>
      <c r="N18" s="68">
        <v>804.5</v>
      </c>
      <c r="O18" s="15">
        <f t="shared" si="3"/>
        <v>697863.52499999991</v>
      </c>
      <c r="P18" s="28"/>
      <c r="Q18" s="15">
        <f t="shared" si="4"/>
        <v>995738.95539999986</v>
      </c>
      <c r="R18" s="15">
        <f t="shared" si="5"/>
        <v>331912.98513333331</v>
      </c>
    </row>
    <row r="19" spans="1:18" x14ac:dyDescent="0.35">
      <c r="A19">
        <v>140080</v>
      </c>
      <c r="B19" s="24">
        <v>4004</v>
      </c>
      <c r="C19" s="25" t="s">
        <v>210</v>
      </c>
      <c r="D19" t="s">
        <v>206</v>
      </c>
      <c r="E19" s="26">
        <v>452</v>
      </c>
      <c r="F19" s="63">
        <v>558.87939999999992</v>
      </c>
      <c r="G19" s="63">
        <f>IFERROR(F19/E19,0)</f>
        <v>1.2364588495575219</v>
      </c>
      <c r="H19" s="16">
        <v>2624</v>
      </c>
      <c r="I19" s="28">
        <f>E19*G19*H19</f>
        <v>1466499.5455999998</v>
      </c>
      <c r="J19" s="28"/>
      <c r="K19" s="26">
        <v>36271</v>
      </c>
      <c r="L19" s="63">
        <v>10169.432700000003</v>
      </c>
      <c r="M19" s="63">
        <f>IFERROR(L19/K19,0)</f>
        <v>0.28037365112624418</v>
      </c>
      <c r="N19" s="68">
        <v>804.5</v>
      </c>
      <c r="O19" s="15">
        <f>K19*M19*N19</f>
        <v>8181308.6071500024</v>
      </c>
      <c r="P19" s="28"/>
      <c r="Q19" s="15">
        <f>O19+I19</f>
        <v>9647808.1527500022</v>
      </c>
      <c r="R19" s="15">
        <f>Q19/3</f>
        <v>3215936.0509166676</v>
      </c>
    </row>
    <row r="20" spans="1:18" x14ac:dyDescent="0.35">
      <c r="A20">
        <v>140258</v>
      </c>
      <c r="B20" s="24">
        <v>4006</v>
      </c>
      <c r="C20" s="25" t="s">
        <v>211</v>
      </c>
      <c r="D20" t="s">
        <v>206</v>
      </c>
      <c r="E20" s="26">
        <v>273</v>
      </c>
      <c r="F20" s="63">
        <v>335.27639999999997</v>
      </c>
      <c r="G20" s="63">
        <f t="shared" si="6"/>
        <v>1.2281186813186813</v>
      </c>
      <c r="H20" s="16">
        <v>2624</v>
      </c>
      <c r="I20" s="28">
        <f t="shared" si="2"/>
        <v>879765.27359999996</v>
      </c>
      <c r="J20" s="28"/>
      <c r="K20" s="26">
        <v>22289</v>
      </c>
      <c r="L20" s="63">
        <v>5362.0881000000008</v>
      </c>
      <c r="M20" s="63">
        <f t="shared" si="1"/>
        <v>0.24057104849925975</v>
      </c>
      <c r="N20" s="68">
        <v>804.5</v>
      </c>
      <c r="O20" s="15">
        <f t="shared" si="3"/>
        <v>4313799.8764500003</v>
      </c>
      <c r="P20" s="28"/>
      <c r="Q20" s="15">
        <f t="shared" si="4"/>
        <v>5193565.1500500003</v>
      </c>
      <c r="R20" s="15">
        <f t="shared" si="5"/>
        <v>1731188.38335</v>
      </c>
    </row>
    <row r="21" spans="1:18" x14ac:dyDescent="0.35">
      <c r="A21">
        <v>140290</v>
      </c>
      <c r="B21" s="24">
        <v>4008</v>
      </c>
      <c r="C21" s="25" t="s">
        <v>212</v>
      </c>
      <c r="D21" t="s">
        <v>206</v>
      </c>
      <c r="E21" s="26">
        <v>124</v>
      </c>
      <c r="F21" s="63">
        <v>114.86859999999999</v>
      </c>
      <c r="G21" s="63">
        <f t="shared" si="6"/>
        <v>0.92635967741935477</v>
      </c>
      <c r="H21" s="16">
        <v>2624</v>
      </c>
      <c r="I21" s="28">
        <f t="shared" si="2"/>
        <v>301415.20639999997</v>
      </c>
      <c r="J21" s="28"/>
      <c r="K21" s="26">
        <v>13999</v>
      </c>
      <c r="L21" s="63">
        <v>2660.5181000000002</v>
      </c>
      <c r="M21" s="63">
        <f t="shared" si="1"/>
        <v>0.19005058218444176</v>
      </c>
      <c r="N21" s="68">
        <v>804.5</v>
      </c>
      <c r="O21" s="15">
        <f t="shared" si="3"/>
        <v>2140386.8114500004</v>
      </c>
      <c r="P21" s="28"/>
      <c r="Q21" s="15">
        <f t="shared" si="4"/>
        <v>2441802.0178500004</v>
      </c>
      <c r="R21" s="15">
        <f t="shared" si="5"/>
        <v>813934.00595000014</v>
      </c>
    </row>
    <row r="22" spans="1:18" x14ac:dyDescent="0.35">
      <c r="A22">
        <v>140289</v>
      </c>
      <c r="B22" s="24">
        <v>4025</v>
      </c>
      <c r="C22" s="25" t="s">
        <v>213</v>
      </c>
      <c r="D22" t="s">
        <v>206</v>
      </c>
      <c r="E22" s="26">
        <v>490</v>
      </c>
      <c r="F22" s="63">
        <v>791.69799999999998</v>
      </c>
      <c r="G22" s="63">
        <f t="shared" si="6"/>
        <v>1.6157102040816327</v>
      </c>
      <c r="H22" s="16">
        <v>2624</v>
      </c>
      <c r="I22" s="28">
        <f t="shared" si="2"/>
        <v>2077415.5519999999</v>
      </c>
      <c r="J22" s="28"/>
      <c r="K22" s="26">
        <v>11915</v>
      </c>
      <c r="L22" s="63">
        <v>4150.4135000000006</v>
      </c>
      <c r="M22" s="63">
        <f t="shared" si="1"/>
        <v>0.34833516575744866</v>
      </c>
      <c r="N22" s="68">
        <v>804.5</v>
      </c>
      <c r="O22" s="15">
        <f t="shared" si="3"/>
        <v>3339007.6607500003</v>
      </c>
      <c r="P22" s="28"/>
      <c r="Q22" s="15">
        <f t="shared" si="4"/>
        <v>5416423.2127499999</v>
      </c>
      <c r="R22" s="15">
        <f t="shared" si="5"/>
        <v>1805474.4042499999</v>
      </c>
    </row>
    <row r="23" spans="1:18" x14ac:dyDescent="0.35">
      <c r="A23">
        <v>140015</v>
      </c>
      <c r="B23" s="24">
        <v>5003</v>
      </c>
      <c r="C23" s="25" t="s">
        <v>214</v>
      </c>
      <c r="D23" t="s">
        <v>206</v>
      </c>
      <c r="E23" s="26">
        <v>124</v>
      </c>
      <c r="F23" s="63">
        <v>95.489199999999983</v>
      </c>
      <c r="G23" s="63">
        <f t="shared" si="6"/>
        <v>0.77007419354838691</v>
      </c>
      <c r="H23" s="16">
        <v>2624</v>
      </c>
      <c r="I23" s="28">
        <f t="shared" si="2"/>
        <v>250563.66079999995</v>
      </c>
      <c r="J23" s="28"/>
      <c r="K23" s="26">
        <v>13090</v>
      </c>
      <c r="L23" s="63">
        <v>3532.7922999999996</v>
      </c>
      <c r="M23" s="63">
        <f t="shared" si="1"/>
        <v>0.26988482047364398</v>
      </c>
      <c r="N23" s="68">
        <v>804.5</v>
      </c>
      <c r="O23" s="15">
        <f t="shared" si="3"/>
        <v>2842131.4053499997</v>
      </c>
      <c r="P23" s="28"/>
      <c r="Q23" s="15">
        <f t="shared" si="4"/>
        <v>3092695.0661499994</v>
      </c>
      <c r="R23" s="15">
        <f t="shared" si="5"/>
        <v>1030898.3553833332</v>
      </c>
    </row>
    <row r="24" spans="1:18" x14ac:dyDescent="0.35">
      <c r="A24">
        <v>140116</v>
      </c>
      <c r="B24" s="24">
        <v>5006</v>
      </c>
      <c r="C24" s="25" t="s">
        <v>215</v>
      </c>
      <c r="D24" t="s">
        <v>206</v>
      </c>
      <c r="E24" s="26">
        <v>434</v>
      </c>
      <c r="F24" s="63">
        <v>508.79839999999996</v>
      </c>
      <c r="G24" s="63">
        <f t="shared" si="6"/>
        <v>1.1723465437788017</v>
      </c>
      <c r="H24" s="16">
        <v>2624</v>
      </c>
      <c r="I24" s="28">
        <f t="shared" si="2"/>
        <v>1335087.0015999998</v>
      </c>
      <c r="J24" s="28"/>
      <c r="K24" s="26">
        <v>25318</v>
      </c>
      <c r="L24" s="63">
        <v>4630.3651</v>
      </c>
      <c r="M24" s="63">
        <f t="shared" si="1"/>
        <v>0.18288826526581878</v>
      </c>
      <c r="N24" s="68">
        <v>804.5</v>
      </c>
      <c r="O24" s="15">
        <f t="shared" si="3"/>
        <v>3725128.7229499999</v>
      </c>
      <c r="P24" s="28"/>
      <c r="Q24" s="15">
        <f t="shared" si="4"/>
        <v>5060215.7245499995</v>
      </c>
      <c r="R24" s="15">
        <f t="shared" si="5"/>
        <v>1686738.5748499997</v>
      </c>
    </row>
    <row r="25" spans="1:18" x14ac:dyDescent="0.35">
      <c r="A25">
        <v>140294</v>
      </c>
      <c r="B25" s="24">
        <v>5007</v>
      </c>
      <c r="C25" s="25" t="s">
        <v>207</v>
      </c>
      <c r="D25" t="s">
        <v>206</v>
      </c>
      <c r="E25" s="26">
        <v>162</v>
      </c>
      <c r="F25" s="63">
        <v>235.01589999999999</v>
      </c>
      <c r="G25" s="63">
        <f t="shared" si="6"/>
        <v>1.4507154320987654</v>
      </c>
      <c r="H25" s="16">
        <v>2624</v>
      </c>
      <c r="I25" s="28">
        <f t="shared" si="2"/>
        <v>616681.72159999993</v>
      </c>
      <c r="J25" s="28"/>
      <c r="K25" s="26">
        <v>5815</v>
      </c>
      <c r="L25" s="63">
        <v>1637.1760000000002</v>
      </c>
      <c r="M25" s="63">
        <f t="shared" si="1"/>
        <v>0.28154359415305247</v>
      </c>
      <c r="N25" s="68">
        <v>804.5</v>
      </c>
      <c r="O25" s="15">
        <f t="shared" si="3"/>
        <v>1317108.0920000002</v>
      </c>
      <c r="P25" s="28"/>
      <c r="Q25" s="15">
        <f t="shared" si="4"/>
        <v>1933789.8136</v>
      </c>
      <c r="R25" s="15">
        <f t="shared" si="5"/>
        <v>644596.60453333333</v>
      </c>
    </row>
    <row r="26" spans="1:18" x14ac:dyDescent="0.35">
      <c r="A26">
        <v>140135</v>
      </c>
      <c r="B26" s="24">
        <v>5014</v>
      </c>
      <c r="C26" s="25" t="s">
        <v>216</v>
      </c>
      <c r="D26" t="s">
        <v>206</v>
      </c>
      <c r="E26" s="26">
        <v>695</v>
      </c>
      <c r="F26" s="63">
        <v>722.16409999999973</v>
      </c>
      <c r="G26" s="63">
        <f t="shared" si="6"/>
        <v>1.0390850359712227</v>
      </c>
      <c r="H26" s="16">
        <v>2624</v>
      </c>
      <c r="I26" s="28">
        <f t="shared" si="2"/>
        <v>1894958.5983999993</v>
      </c>
      <c r="J26" s="28"/>
      <c r="K26" s="26">
        <v>10956</v>
      </c>
      <c r="L26" s="63">
        <v>3758.3134</v>
      </c>
      <c r="M26" s="63">
        <f t="shared" si="1"/>
        <v>0.34303700255567726</v>
      </c>
      <c r="N26" s="68">
        <v>804.5</v>
      </c>
      <c r="O26" s="15">
        <f t="shared" si="3"/>
        <v>3023563.1302999998</v>
      </c>
      <c r="P26" s="28"/>
      <c r="Q26" s="15">
        <f t="shared" si="4"/>
        <v>4918521.7286999989</v>
      </c>
      <c r="R26" s="15">
        <f t="shared" si="5"/>
        <v>1639507.2428999997</v>
      </c>
    </row>
    <row r="27" spans="1:18" x14ac:dyDescent="0.35">
      <c r="A27">
        <v>140231</v>
      </c>
      <c r="B27" s="24">
        <v>6005</v>
      </c>
      <c r="C27" s="25" t="s">
        <v>217</v>
      </c>
      <c r="D27" t="s">
        <v>206</v>
      </c>
      <c r="E27" s="26">
        <v>159</v>
      </c>
      <c r="F27" s="63">
        <v>177.3997</v>
      </c>
      <c r="G27" s="63">
        <f t="shared" si="6"/>
        <v>1.1157213836477988</v>
      </c>
      <c r="H27" s="16">
        <v>2624</v>
      </c>
      <c r="I27" s="28">
        <f t="shared" si="2"/>
        <v>465496.81280000007</v>
      </c>
      <c r="J27" s="28"/>
      <c r="K27" s="26">
        <v>12423</v>
      </c>
      <c r="L27" s="63">
        <v>2886.3527999999988</v>
      </c>
      <c r="M27" s="63">
        <f t="shared" si="1"/>
        <v>0.23233943491910156</v>
      </c>
      <c r="N27" s="68">
        <v>804.5</v>
      </c>
      <c r="O27" s="15">
        <f t="shared" si="3"/>
        <v>2322070.827599999</v>
      </c>
      <c r="P27" s="28"/>
      <c r="Q27" s="15">
        <f t="shared" si="4"/>
        <v>2787567.640399999</v>
      </c>
      <c r="R27" s="15">
        <f t="shared" si="5"/>
        <v>929189.21346666629</v>
      </c>
    </row>
    <row r="28" spans="1:18" x14ac:dyDescent="0.35">
      <c r="B28" s="24">
        <v>7005</v>
      </c>
      <c r="C28" s="25" t="s">
        <v>218</v>
      </c>
      <c r="D28" t="s">
        <v>206</v>
      </c>
      <c r="E28" s="26">
        <v>242</v>
      </c>
      <c r="F28" s="63">
        <v>301.90270000000004</v>
      </c>
      <c r="G28" s="63">
        <f t="shared" si="6"/>
        <v>1.2475318181818182</v>
      </c>
      <c r="H28" s="16">
        <v>2624</v>
      </c>
      <c r="I28" s="28">
        <f t="shared" si="2"/>
        <v>792192.68480000005</v>
      </c>
      <c r="J28" s="28"/>
      <c r="K28" s="26">
        <v>14989</v>
      </c>
      <c r="L28" s="63">
        <v>4020.4212000000002</v>
      </c>
      <c r="M28" s="63">
        <f t="shared" si="1"/>
        <v>0.26822477817065848</v>
      </c>
      <c r="N28" s="68">
        <v>804.5</v>
      </c>
      <c r="O28" s="15">
        <f t="shared" si="3"/>
        <v>3234428.8554000002</v>
      </c>
      <c r="P28" s="28"/>
      <c r="Q28" s="15">
        <f t="shared" si="4"/>
        <v>4026621.5402000002</v>
      </c>
      <c r="R28" s="15">
        <f t="shared" si="5"/>
        <v>1342207.1800666668</v>
      </c>
    </row>
    <row r="29" spans="1:18" x14ac:dyDescent="0.35">
      <c r="A29">
        <v>140275</v>
      </c>
      <c r="B29" s="24">
        <v>7008</v>
      </c>
      <c r="C29" s="25" t="s">
        <v>219</v>
      </c>
      <c r="D29" t="s">
        <v>206</v>
      </c>
      <c r="E29" s="26">
        <v>3</v>
      </c>
      <c r="F29" s="63">
        <v>2.7565</v>
      </c>
      <c r="G29" s="63">
        <f t="shared" si="6"/>
        <v>0.91883333333333328</v>
      </c>
      <c r="H29" s="16">
        <v>2624</v>
      </c>
      <c r="I29" s="28">
        <f t="shared" si="2"/>
        <v>7233.0559999999996</v>
      </c>
      <c r="J29" s="28"/>
      <c r="K29" s="26">
        <v>2453</v>
      </c>
      <c r="L29" s="63">
        <v>418.96120000000002</v>
      </c>
      <c r="M29" s="63">
        <f t="shared" si="1"/>
        <v>0.17079543416225032</v>
      </c>
      <c r="N29" s="68">
        <v>804.5</v>
      </c>
      <c r="O29" s="15">
        <f t="shared" si="3"/>
        <v>337054.28539999999</v>
      </c>
      <c r="P29" s="28"/>
      <c r="Q29" s="15">
        <f t="shared" si="4"/>
        <v>344287.34139999998</v>
      </c>
      <c r="R29" s="15">
        <f t="shared" si="5"/>
        <v>114762.44713333332</v>
      </c>
    </row>
    <row r="30" spans="1:18" x14ac:dyDescent="0.35">
      <c r="A30">
        <v>140046</v>
      </c>
      <c r="B30" s="24">
        <v>8012</v>
      </c>
      <c r="C30" s="25" t="s">
        <v>220</v>
      </c>
      <c r="D30" t="s">
        <v>206</v>
      </c>
      <c r="E30" s="26">
        <v>337</v>
      </c>
      <c r="F30" s="63">
        <v>430.81619999999998</v>
      </c>
      <c r="G30" s="63">
        <f t="shared" si="6"/>
        <v>1.2783863501483679</v>
      </c>
      <c r="H30" s="16">
        <v>2624</v>
      </c>
      <c r="I30" s="28">
        <f t="shared" si="2"/>
        <v>1130461.7087999999</v>
      </c>
      <c r="J30" s="28"/>
      <c r="K30" s="26">
        <v>22826</v>
      </c>
      <c r="L30" s="63">
        <v>3355.4208000000003</v>
      </c>
      <c r="M30" s="63">
        <f t="shared" si="1"/>
        <v>0.14699994742837116</v>
      </c>
      <c r="N30" s="68">
        <v>804.5</v>
      </c>
      <c r="O30" s="15">
        <f t="shared" si="3"/>
        <v>2699436.0336000002</v>
      </c>
      <c r="P30" s="28"/>
      <c r="Q30" s="15">
        <f t="shared" si="4"/>
        <v>3829897.7423999999</v>
      </c>
      <c r="R30" s="15">
        <f t="shared" si="5"/>
        <v>1276632.5807999999</v>
      </c>
    </row>
    <row r="31" spans="1:18" x14ac:dyDescent="0.35">
      <c r="A31">
        <v>140011</v>
      </c>
      <c r="B31" s="24">
        <v>8088</v>
      </c>
      <c r="C31" s="25" t="s">
        <v>221</v>
      </c>
      <c r="D31" t="s">
        <v>206</v>
      </c>
      <c r="E31" s="26">
        <v>673</v>
      </c>
      <c r="F31" s="63">
        <v>867.68310000000008</v>
      </c>
      <c r="G31" s="63">
        <f t="shared" si="6"/>
        <v>1.2892765230312038</v>
      </c>
      <c r="H31" s="16">
        <v>2624</v>
      </c>
      <c r="I31" s="28">
        <f t="shared" si="2"/>
        <v>2276800.4544000002</v>
      </c>
      <c r="J31" s="28"/>
      <c r="K31" s="26">
        <v>20706</v>
      </c>
      <c r="L31" s="63">
        <v>6016.6074999999992</v>
      </c>
      <c r="M31" s="63">
        <f t="shared" si="1"/>
        <v>0.29057314305032356</v>
      </c>
      <c r="N31" s="68">
        <v>804.5</v>
      </c>
      <c r="O31" s="15">
        <f t="shared" si="3"/>
        <v>4840360.7337499997</v>
      </c>
      <c r="P31" s="28"/>
      <c r="Q31" s="15">
        <f t="shared" si="4"/>
        <v>7117161.1881499998</v>
      </c>
      <c r="R31" s="15">
        <f t="shared" si="5"/>
        <v>2372387.0627166666</v>
      </c>
    </row>
    <row r="32" spans="1:18" x14ac:dyDescent="0.35">
      <c r="B32" s="24">
        <v>10004</v>
      </c>
      <c r="C32" s="25" t="s">
        <v>222</v>
      </c>
      <c r="D32" t="s">
        <v>206</v>
      </c>
      <c r="E32" s="26">
        <v>633</v>
      </c>
      <c r="F32" s="63">
        <v>784.89930000000015</v>
      </c>
      <c r="G32" s="63">
        <f t="shared" si="6"/>
        <v>1.2399672985781993</v>
      </c>
      <c r="H32" s="16">
        <v>2624</v>
      </c>
      <c r="I32" s="28">
        <f t="shared" si="2"/>
        <v>2059575.7632000004</v>
      </c>
      <c r="J32" s="28"/>
      <c r="K32" s="26">
        <v>16189</v>
      </c>
      <c r="L32" s="63">
        <v>4588.386300000001</v>
      </c>
      <c r="M32" s="63">
        <f t="shared" si="1"/>
        <v>0.28342617209216142</v>
      </c>
      <c r="N32" s="68">
        <v>804.5</v>
      </c>
      <c r="O32" s="15">
        <f t="shared" si="3"/>
        <v>3691356.7783500007</v>
      </c>
      <c r="P32" s="28"/>
      <c r="Q32" s="15">
        <f t="shared" si="4"/>
        <v>5750932.5415500011</v>
      </c>
      <c r="R32" s="15">
        <f t="shared" si="5"/>
        <v>1916977.5138500005</v>
      </c>
    </row>
    <row r="33" spans="1:20" x14ac:dyDescent="0.35">
      <c r="B33" s="24">
        <v>12002</v>
      </c>
      <c r="C33" s="25" t="s">
        <v>223</v>
      </c>
      <c r="D33" t="s">
        <v>206</v>
      </c>
      <c r="E33" s="26">
        <v>442</v>
      </c>
      <c r="F33" s="63">
        <v>585.12379999999996</v>
      </c>
      <c r="G33" s="63">
        <f t="shared" si="6"/>
        <v>1.3238095022624434</v>
      </c>
      <c r="H33" s="16">
        <v>2624</v>
      </c>
      <c r="I33" s="28">
        <f t="shared" si="2"/>
        <v>1535364.8511999999</v>
      </c>
      <c r="J33" s="28"/>
      <c r="K33" s="26">
        <v>27818</v>
      </c>
      <c r="L33" s="63">
        <v>9632.3618000000006</v>
      </c>
      <c r="M33" s="63">
        <f t="shared" si="1"/>
        <v>0.34626363505643831</v>
      </c>
      <c r="N33" s="68">
        <v>804.5</v>
      </c>
      <c r="O33" s="15">
        <f t="shared" si="3"/>
        <v>7749235.0681000007</v>
      </c>
      <c r="P33" s="28"/>
      <c r="Q33" s="15">
        <f t="shared" si="4"/>
        <v>9284599.9193000011</v>
      </c>
      <c r="R33" s="15">
        <f t="shared" si="5"/>
        <v>3094866.639766667</v>
      </c>
    </row>
    <row r="34" spans="1:20" x14ac:dyDescent="0.35">
      <c r="A34">
        <v>140032</v>
      </c>
      <c r="B34" s="24">
        <v>12009</v>
      </c>
      <c r="C34" s="25" t="s">
        <v>224</v>
      </c>
      <c r="D34" t="s">
        <v>206</v>
      </c>
      <c r="E34" s="26">
        <v>131</v>
      </c>
      <c r="F34" s="63">
        <v>201.21879999999999</v>
      </c>
      <c r="G34" s="63">
        <f t="shared" si="6"/>
        <v>1.5360213740458015</v>
      </c>
      <c r="H34" s="16">
        <v>2624</v>
      </c>
      <c r="I34" s="28">
        <f t="shared" si="2"/>
        <v>527998.13119999995</v>
      </c>
      <c r="J34" s="28"/>
      <c r="K34" s="26">
        <v>8996</v>
      </c>
      <c r="L34" s="63">
        <v>2551.5711000000001</v>
      </c>
      <c r="M34" s="63">
        <f t="shared" si="1"/>
        <v>0.28363395953757226</v>
      </c>
      <c r="N34" s="68">
        <v>804.5</v>
      </c>
      <c r="O34" s="15">
        <f t="shared" si="3"/>
        <v>2052738.94995</v>
      </c>
      <c r="P34" s="28"/>
      <c r="Q34" s="15">
        <f t="shared" si="4"/>
        <v>2580737.08115</v>
      </c>
      <c r="R34" s="15">
        <f t="shared" si="5"/>
        <v>860245.69371666666</v>
      </c>
    </row>
    <row r="35" spans="1:20" x14ac:dyDescent="0.35">
      <c r="A35">
        <v>140187</v>
      </c>
      <c r="B35" s="24">
        <v>12010</v>
      </c>
      <c r="C35" s="25" t="s">
        <v>225</v>
      </c>
      <c r="D35" t="s">
        <v>206</v>
      </c>
      <c r="E35" s="26">
        <v>511</v>
      </c>
      <c r="F35" s="63">
        <v>655.3447000000001</v>
      </c>
      <c r="G35" s="63">
        <f t="shared" si="6"/>
        <v>1.2824749510763211</v>
      </c>
      <c r="H35" s="16">
        <v>2624</v>
      </c>
      <c r="I35" s="28">
        <f t="shared" si="2"/>
        <v>1719624.4928000004</v>
      </c>
      <c r="J35" s="28"/>
      <c r="K35" s="26">
        <v>25105</v>
      </c>
      <c r="L35" s="63">
        <v>6782.041400000001</v>
      </c>
      <c r="M35" s="63">
        <f t="shared" si="1"/>
        <v>0.27014703843855808</v>
      </c>
      <c r="N35" s="68">
        <v>804.5</v>
      </c>
      <c r="O35" s="15">
        <f t="shared" si="3"/>
        <v>5456152.3063000012</v>
      </c>
      <c r="P35" s="28"/>
      <c r="Q35" s="15">
        <f t="shared" si="4"/>
        <v>7175776.7991000013</v>
      </c>
      <c r="R35" s="15">
        <f t="shared" si="5"/>
        <v>2391925.5997000006</v>
      </c>
    </row>
    <row r="36" spans="1:20" x14ac:dyDescent="0.35">
      <c r="A36">
        <v>140145</v>
      </c>
      <c r="B36" s="24">
        <v>13011</v>
      </c>
      <c r="C36" s="25" t="s">
        <v>226</v>
      </c>
      <c r="D36" t="s">
        <v>206</v>
      </c>
      <c r="E36" s="26">
        <v>126</v>
      </c>
      <c r="F36" s="63">
        <v>131.03239999999997</v>
      </c>
      <c r="G36" s="63">
        <f t="shared" si="6"/>
        <v>1.0399396825396823</v>
      </c>
      <c r="H36" s="16">
        <v>2624</v>
      </c>
      <c r="I36" s="28">
        <f t="shared" si="2"/>
        <v>343829.0175999999</v>
      </c>
      <c r="J36" s="28"/>
      <c r="K36" s="26">
        <v>13704</v>
      </c>
      <c r="L36" s="63">
        <v>2067.8731999999995</v>
      </c>
      <c r="M36" s="63">
        <f t="shared" si="1"/>
        <v>0.15089559252772911</v>
      </c>
      <c r="N36" s="68">
        <v>804.5</v>
      </c>
      <c r="O36" s="15">
        <f t="shared" si="3"/>
        <v>1663603.9893999996</v>
      </c>
      <c r="P36" s="28"/>
      <c r="Q36" s="15">
        <f t="shared" si="4"/>
        <v>2007433.0069999995</v>
      </c>
      <c r="R36" s="15">
        <f t="shared" si="5"/>
        <v>669144.33566666651</v>
      </c>
    </row>
    <row r="37" spans="1:20" x14ac:dyDescent="0.35">
      <c r="A37">
        <v>140234</v>
      </c>
      <c r="B37" s="24">
        <v>13014</v>
      </c>
      <c r="C37" s="25" t="s">
        <v>227</v>
      </c>
      <c r="D37" t="s">
        <v>206</v>
      </c>
      <c r="E37" s="26">
        <v>490</v>
      </c>
      <c r="F37" s="63">
        <v>459.83140000000003</v>
      </c>
      <c r="G37" s="63">
        <f t="shared" si="6"/>
        <v>0.93843142857142858</v>
      </c>
      <c r="H37" s="16">
        <v>2624</v>
      </c>
      <c r="I37" s="28">
        <f t="shared" si="2"/>
        <v>1206597.5936</v>
      </c>
      <c r="J37" s="28"/>
      <c r="K37" s="26">
        <v>19298</v>
      </c>
      <c r="L37" s="63">
        <v>4368.2625999999991</v>
      </c>
      <c r="M37" s="63">
        <f t="shared" si="1"/>
        <v>0.22635830656026526</v>
      </c>
      <c r="N37" s="68">
        <v>804.5</v>
      </c>
      <c r="O37" s="15">
        <f t="shared" si="3"/>
        <v>3514267.2616999992</v>
      </c>
      <c r="Q37" s="15">
        <f t="shared" si="4"/>
        <v>4720864.855299999</v>
      </c>
      <c r="R37" s="15">
        <f t="shared" si="5"/>
        <v>1573621.618433333</v>
      </c>
    </row>
    <row r="38" spans="1:20" x14ac:dyDescent="0.35">
      <c r="A38">
        <v>140082</v>
      </c>
      <c r="B38" s="24">
        <v>13017</v>
      </c>
      <c r="C38" s="25" t="s">
        <v>228</v>
      </c>
      <c r="D38" t="s">
        <v>206</v>
      </c>
      <c r="E38" s="69">
        <v>86</v>
      </c>
      <c r="F38" s="63">
        <v>183.36868809523804</v>
      </c>
      <c r="G38" s="63">
        <f>IFERROR(F38/E38,0)</f>
        <v>2.1321940476190471</v>
      </c>
      <c r="H38" s="16">
        <v>2624</v>
      </c>
      <c r="I38" s="28">
        <f>E38*G38*H38</f>
        <v>481159.4375619046</v>
      </c>
      <c r="J38" s="28"/>
      <c r="K38" s="26">
        <v>9131</v>
      </c>
      <c r="L38" s="63">
        <v>2320.1592000000001</v>
      </c>
      <c r="M38" s="63">
        <f>IFERROR(L38/K38,0)</f>
        <v>0.25409694447486586</v>
      </c>
      <c r="N38" s="68">
        <v>804.5</v>
      </c>
      <c r="O38" s="15">
        <f>K38*M38*N38</f>
        <v>1866568.0764000001</v>
      </c>
      <c r="Q38" s="15">
        <f>O38+I38</f>
        <v>2347727.5139619047</v>
      </c>
      <c r="R38" s="15">
        <f>Q38/3</f>
        <v>782575.83798730152</v>
      </c>
    </row>
    <row r="39" spans="1:20" x14ac:dyDescent="0.35">
      <c r="A39">
        <v>140012</v>
      </c>
      <c r="B39" s="24">
        <v>13026</v>
      </c>
      <c r="C39" s="25" t="s">
        <v>229</v>
      </c>
      <c r="D39" t="s">
        <v>206</v>
      </c>
      <c r="E39" s="69">
        <v>172</v>
      </c>
      <c r="F39" s="63">
        <v>350.42180000000002</v>
      </c>
      <c r="G39" s="63">
        <f t="shared" si="6"/>
        <v>2.0373360465116281</v>
      </c>
      <c r="H39" s="16">
        <v>2624</v>
      </c>
      <c r="I39" s="28">
        <f t="shared" si="2"/>
        <v>919506.80320000008</v>
      </c>
      <c r="J39" s="28"/>
      <c r="K39" s="26">
        <v>11367</v>
      </c>
      <c r="L39" s="63">
        <v>3574.4931999999999</v>
      </c>
      <c r="M39" s="63">
        <f t="shared" si="1"/>
        <v>0.31446232075305708</v>
      </c>
      <c r="N39" s="68">
        <v>804.5</v>
      </c>
      <c r="O39" s="15">
        <f t="shared" si="3"/>
        <v>2875679.7793999999</v>
      </c>
      <c r="Q39" s="15">
        <f t="shared" si="4"/>
        <v>3795186.5825999998</v>
      </c>
      <c r="R39" s="15">
        <f t="shared" si="5"/>
        <v>1265062.1942</v>
      </c>
    </row>
    <row r="40" spans="1:20" x14ac:dyDescent="0.35">
      <c r="A40">
        <v>140179</v>
      </c>
      <c r="B40" s="24">
        <v>13297</v>
      </c>
      <c r="C40" s="25" t="s">
        <v>230</v>
      </c>
      <c r="D40" t="s">
        <v>206</v>
      </c>
      <c r="E40" s="69">
        <v>11</v>
      </c>
      <c r="F40" s="63">
        <v>19.612599999999997</v>
      </c>
      <c r="G40" s="63">
        <f t="shared" si="6"/>
        <v>1.7829636363636361</v>
      </c>
      <c r="H40" s="16">
        <v>2624</v>
      </c>
      <c r="I40" s="28">
        <f t="shared" si="2"/>
        <v>51463.462399999989</v>
      </c>
      <c r="J40" s="28"/>
      <c r="K40" s="26">
        <v>5300</v>
      </c>
      <c r="L40" s="63">
        <v>1397.4263000000001</v>
      </c>
      <c r="M40" s="63">
        <f t="shared" si="1"/>
        <v>0.26366533962264155</v>
      </c>
      <c r="N40" s="68">
        <v>804.5</v>
      </c>
      <c r="O40" s="15">
        <f t="shared" si="3"/>
        <v>1124229.4583500002</v>
      </c>
      <c r="Q40" s="15">
        <f t="shared" si="4"/>
        <v>1175692.9207500003</v>
      </c>
      <c r="R40" s="15">
        <f t="shared" si="5"/>
        <v>391897.64025000011</v>
      </c>
      <c r="T40" s="16"/>
    </row>
    <row r="41" spans="1:20" x14ac:dyDescent="0.35">
      <c r="B41" s="24">
        <v>14001</v>
      </c>
      <c r="C41" s="25" t="s">
        <v>231</v>
      </c>
      <c r="D41" t="s">
        <v>206</v>
      </c>
      <c r="E41" s="26">
        <v>472</v>
      </c>
      <c r="F41" s="63">
        <v>461.09530000000001</v>
      </c>
      <c r="G41" s="63">
        <f t="shared" si="6"/>
        <v>0.97689682203389827</v>
      </c>
      <c r="H41" s="16">
        <v>2624</v>
      </c>
      <c r="I41" s="28">
        <f t="shared" si="2"/>
        <v>1209914.0671999999</v>
      </c>
      <c r="J41" s="28"/>
      <c r="K41" s="26">
        <v>21006</v>
      </c>
      <c r="L41" s="63">
        <v>5123.1081999999997</v>
      </c>
      <c r="M41" s="63">
        <f t="shared" si="1"/>
        <v>0.2438878510901647</v>
      </c>
      <c r="N41" s="68">
        <v>804.5</v>
      </c>
      <c r="O41" s="15">
        <f t="shared" si="3"/>
        <v>4121540.5469</v>
      </c>
      <c r="Q41" s="15">
        <f t="shared" si="4"/>
        <v>5331454.6140999999</v>
      </c>
      <c r="R41" s="15">
        <f t="shared" si="5"/>
        <v>1777151.5380333334</v>
      </c>
    </row>
    <row r="42" spans="1:20" x14ac:dyDescent="0.35">
      <c r="B42" s="24">
        <v>15006</v>
      </c>
      <c r="C42" s="25" t="s">
        <v>232</v>
      </c>
      <c r="D42" t="s">
        <v>206</v>
      </c>
      <c r="E42" s="26">
        <v>71</v>
      </c>
      <c r="F42" s="63">
        <v>61.546800000000005</v>
      </c>
      <c r="G42" s="63">
        <f>IFERROR(F42/E42,0)</f>
        <v>0.86685633802816908</v>
      </c>
      <c r="H42" s="16">
        <v>2624</v>
      </c>
      <c r="I42" s="28">
        <f>E42*G42*H42</f>
        <v>161498.80320000002</v>
      </c>
      <c r="J42" s="28"/>
      <c r="K42" s="26">
        <v>12034</v>
      </c>
      <c r="L42" s="63">
        <v>2108.9037999999996</v>
      </c>
      <c r="M42" s="63">
        <f>IFERROR(L42/K42,0)</f>
        <v>0.17524545454545451</v>
      </c>
      <c r="N42" s="68">
        <v>804.5</v>
      </c>
      <c r="O42" s="15">
        <f>K42*M42*N42</f>
        <v>1696613.1070999997</v>
      </c>
      <c r="Q42" s="15">
        <f>O42+I42</f>
        <v>1858111.9102999996</v>
      </c>
      <c r="R42" s="15">
        <f>Q42/3</f>
        <v>619370.63676666655</v>
      </c>
    </row>
    <row r="43" spans="1:20" x14ac:dyDescent="0.35">
      <c r="A43">
        <v>140185</v>
      </c>
      <c r="B43" s="24">
        <v>15007</v>
      </c>
      <c r="C43" s="25" t="s">
        <v>233</v>
      </c>
      <c r="D43" t="s">
        <v>206</v>
      </c>
      <c r="E43" s="26">
        <v>207</v>
      </c>
      <c r="F43" s="63">
        <v>343.17060000000004</v>
      </c>
      <c r="G43" s="63">
        <f t="shared" si="6"/>
        <v>1.6578289855072466</v>
      </c>
      <c r="H43" s="16">
        <v>2624</v>
      </c>
      <c r="I43" s="28">
        <f t="shared" si="2"/>
        <v>900479.65440000012</v>
      </c>
      <c r="J43" s="28"/>
      <c r="K43" s="26">
        <v>20577</v>
      </c>
      <c r="L43" s="63">
        <v>5211.9073999999991</v>
      </c>
      <c r="M43" s="63">
        <f t="shared" si="1"/>
        <v>0.25328801088594055</v>
      </c>
      <c r="N43" s="68">
        <v>804.5</v>
      </c>
      <c r="O43" s="15">
        <f t="shared" si="3"/>
        <v>4192979.5032999995</v>
      </c>
      <c r="Q43" s="15">
        <f t="shared" si="4"/>
        <v>5093459.1576999994</v>
      </c>
      <c r="R43" s="15">
        <f t="shared" si="5"/>
        <v>1697819.7192333331</v>
      </c>
    </row>
    <row r="44" spans="1:20" x14ac:dyDescent="0.35">
      <c r="A44">
        <v>140148</v>
      </c>
      <c r="B44" s="24">
        <v>16004</v>
      </c>
      <c r="C44" s="25" t="s">
        <v>234</v>
      </c>
      <c r="D44" t="s">
        <v>206</v>
      </c>
      <c r="E44" s="26">
        <v>36</v>
      </c>
      <c r="F44" s="63">
        <v>64.6648</v>
      </c>
      <c r="G44" s="63">
        <f t="shared" si="6"/>
        <v>1.7962444444444445</v>
      </c>
      <c r="H44" s="16">
        <v>2624</v>
      </c>
      <c r="I44" s="28">
        <f t="shared" si="2"/>
        <v>169680.43520000001</v>
      </c>
      <c r="J44" s="28"/>
      <c r="K44" s="26">
        <v>8737</v>
      </c>
      <c r="L44" s="63">
        <v>2120.7154999999998</v>
      </c>
      <c r="M44" s="63">
        <f t="shared" si="1"/>
        <v>0.24272811033535535</v>
      </c>
      <c r="N44" s="68">
        <v>804.5</v>
      </c>
      <c r="O44" s="15">
        <f t="shared" si="3"/>
        <v>1706115.6197499998</v>
      </c>
      <c r="Q44" s="15">
        <f t="shared" si="4"/>
        <v>1875796.0549499998</v>
      </c>
      <c r="R44" s="15">
        <f t="shared" si="5"/>
        <v>625265.35164999997</v>
      </c>
    </row>
    <row r="45" spans="1:20" x14ac:dyDescent="0.35">
      <c r="A45">
        <v>140100</v>
      </c>
      <c r="B45" s="24">
        <v>16005</v>
      </c>
      <c r="C45" s="25" t="s">
        <v>235</v>
      </c>
      <c r="D45" t="s">
        <v>206</v>
      </c>
      <c r="E45" s="26">
        <v>30</v>
      </c>
      <c r="F45" s="63">
        <v>41.033699999999996</v>
      </c>
      <c r="G45" s="63">
        <f t="shared" si="6"/>
        <v>1.3677899999999998</v>
      </c>
      <c r="H45" s="16">
        <v>2624</v>
      </c>
      <c r="I45" s="28">
        <f t="shared" si="2"/>
        <v>107672.42879999999</v>
      </c>
      <c r="J45" s="28"/>
      <c r="K45" s="26">
        <v>4732</v>
      </c>
      <c r="L45" s="63">
        <v>2036.2915999999998</v>
      </c>
      <c r="M45" s="63">
        <f t="shared" si="1"/>
        <v>0.43032366863905319</v>
      </c>
      <c r="N45" s="68">
        <v>804.5</v>
      </c>
      <c r="O45" s="15">
        <f t="shared" si="3"/>
        <v>1638196.5921999998</v>
      </c>
      <c r="Q45" s="15">
        <f t="shared" si="4"/>
        <v>1745869.0209999997</v>
      </c>
      <c r="R45" s="15">
        <f t="shared" si="5"/>
        <v>581956.34033333324</v>
      </c>
    </row>
    <row r="46" spans="1:20" x14ac:dyDescent="0.35">
      <c r="B46" s="24">
        <v>16010</v>
      </c>
      <c r="C46" s="25" t="s">
        <v>236</v>
      </c>
      <c r="D46" t="s">
        <v>206</v>
      </c>
      <c r="E46" s="26">
        <v>17</v>
      </c>
      <c r="F46" s="63">
        <v>23.1919</v>
      </c>
      <c r="G46" s="63">
        <f>IFERROR(F46/E46,0)</f>
        <v>1.3642294117647058</v>
      </c>
      <c r="H46" s="16">
        <v>2624</v>
      </c>
      <c r="I46" s="28">
        <f>E46*G46*H46</f>
        <v>60855.54559999999</v>
      </c>
      <c r="J46" s="28"/>
      <c r="K46" s="26">
        <v>10551</v>
      </c>
      <c r="L46" s="63">
        <v>1444.173</v>
      </c>
      <c r="M46" s="63">
        <f>IFERROR(L46/K46,0)</f>
        <v>0.13687546204151266</v>
      </c>
      <c r="N46" s="68">
        <v>804.5</v>
      </c>
      <c r="O46" s="15">
        <f>K46*M46*N46</f>
        <v>1161837.1784999999</v>
      </c>
      <c r="Q46" s="15">
        <f>O46+I46</f>
        <v>1222692.7241</v>
      </c>
      <c r="R46" s="15">
        <f>Q46/3</f>
        <v>407564.24136666668</v>
      </c>
    </row>
    <row r="47" spans="1:20" x14ac:dyDescent="0.35">
      <c r="A47">
        <v>140101</v>
      </c>
      <c r="B47" s="24">
        <v>16017</v>
      </c>
      <c r="C47" s="25" t="s">
        <v>237</v>
      </c>
      <c r="D47" t="s">
        <v>206</v>
      </c>
      <c r="E47" s="26">
        <v>1571</v>
      </c>
      <c r="F47" s="63">
        <v>2493.5958000000001</v>
      </c>
      <c r="G47" s="63">
        <f t="shared" si="6"/>
        <v>1.5872665817950351</v>
      </c>
      <c r="H47" s="16">
        <v>2624</v>
      </c>
      <c r="I47" s="28">
        <f t="shared" si="2"/>
        <v>6543195.3792000003</v>
      </c>
      <c r="J47" s="28"/>
      <c r="K47" s="26">
        <v>34962</v>
      </c>
      <c r="L47" s="63">
        <v>14443.744299999998</v>
      </c>
      <c r="M47" s="63">
        <f t="shared" si="1"/>
        <v>0.41312694639894737</v>
      </c>
      <c r="N47" s="68">
        <v>804.5</v>
      </c>
      <c r="O47" s="15">
        <f t="shared" si="3"/>
        <v>11619992.289349999</v>
      </c>
      <c r="Q47" s="15">
        <f t="shared" si="4"/>
        <v>18163187.66855</v>
      </c>
      <c r="R47" s="15">
        <f t="shared" si="5"/>
        <v>6054395.8895166665</v>
      </c>
    </row>
    <row r="48" spans="1:20" x14ac:dyDescent="0.35">
      <c r="A48">
        <v>140010</v>
      </c>
      <c r="B48" s="24">
        <v>16020</v>
      </c>
      <c r="C48" s="25" t="s">
        <v>238</v>
      </c>
      <c r="D48" t="s">
        <v>206</v>
      </c>
      <c r="E48" s="26">
        <v>602</v>
      </c>
      <c r="F48" s="63">
        <v>1014.1810999999998</v>
      </c>
      <c r="G48" s="63">
        <f t="shared" si="6"/>
        <v>1.6846862126245843</v>
      </c>
      <c r="H48" s="16">
        <v>2624</v>
      </c>
      <c r="I48" s="28">
        <f t="shared" si="2"/>
        <v>2661211.2063999996</v>
      </c>
      <c r="J48" s="28"/>
      <c r="K48" s="26">
        <v>14956</v>
      </c>
      <c r="L48" s="63">
        <v>4168.0148999999992</v>
      </c>
      <c r="M48" s="63">
        <f t="shared" si="1"/>
        <v>0.27868513640010695</v>
      </c>
      <c r="N48" s="68">
        <v>804.5</v>
      </c>
      <c r="O48" s="15">
        <f t="shared" si="3"/>
        <v>3353167.9870499992</v>
      </c>
      <c r="Q48" s="15">
        <f t="shared" si="4"/>
        <v>6014379.1934499983</v>
      </c>
      <c r="R48" s="15">
        <f t="shared" si="5"/>
        <v>2004793.0644833327</v>
      </c>
    </row>
    <row r="49" spans="1:18" x14ac:dyDescent="0.35">
      <c r="A49">
        <v>140242</v>
      </c>
      <c r="B49" s="24">
        <v>17001</v>
      </c>
      <c r="C49" s="25" t="s">
        <v>239</v>
      </c>
      <c r="D49" t="s">
        <v>206</v>
      </c>
      <c r="E49" s="26">
        <v>700</v>
      </c>
      <c r="F49" s="63">
        <v>848.49059999999986</v>
      </c>
      <c r="G49" s="63">
        <f t="shared" si="6"/>
        <v>1.2121294285714284</v>
      </c>
      <c r="H49" s="16">
        <v>2624</v>
      </c>
      <c r="I49" s="28">
        <f t="shared" si="2"/>
        <v>2226439.3343999996</v>
      </c>
      <c r="J49" s="28"/>
      <c r="K49" s="26">
        <v>27585</v>
      </c>
      <c r="L49" s="63">
        <v>6685.8943999999992</v>
      </c>
      <c r="M49" s="63">
        <f t="shared" si="1"/>
        <v>0.24237427587456947</v>
      </c>
      <c r="N49" s="68">
        <v>804.5</v>
      </c>
      <c r="O49" s="15">
        <f t="shared" si="3"/>
        <v>5378802.0447999993</v>
      </c>
      <c r="Q49" s="15">
        <f t="shared" si="4"/>
        <v>7605241.3791999985</v>
      </c>
      <c r="R49" s="15">
        <f t="shared" si="5"/>
        <v>2535080.459733333</v>
      </c>
    </row>
    <row r="50" spans="1:18" x14ac:dyDescent="0.35">
      <c r="A50">
        <v>140211</v>
      </c>
      <c r="B50" s="24">
        <v>18007</v>
      </c>
      <c r="C50" s="25" t="s">
        <v>240</v>
      </c>
      <c r="D50" t="s">
        <v>206</v>
      </c>
      <c r="E50" s="26">
        <v>341</v>
      </c>
      <c r="F50" s="63">
        <v>600.70159999999987</v>
      </c>
      <c r="G50" s="63">
        <f t="shared" si="6"/>
        <v>1.7615882697947209</v>
      </c>
      <c r="H50" s="16">
        <v>2624</v>
      </c>
      <c r="I50" s="28">
        <f t="shared" si="2"/>
        <v>1576240.9983999997</v>
      </c>
      <c r="J50" s="28"/>
      <c r="K50" s="26">
        <v>28688</v>
      </c>
      <c r="L50" s="63">
        <v>6711.1717000000008</v>
      </c>
      <c r="M50" s="63">
        <f t="shared" si="1"/>
        <v>0.23393654838259903</v>
      </c>
      <c r="N50" s="68">
        <v>804.5</v>
      </c>
      <c r="O50" s="15">
        <f t="shared" si="3"/>
        <v>5399137.632650001</v>
      </c>
      <c r="Q50" s="15">
        <f t="shared" si="4"/>
        <v>6975378.6310500009</v>
      </c>
      <c r="R50" s="15">
        <f t="shared" si="5"/>
        <v>2325126.2103500003</v>
      </c>
    </row>
    <row r="51" spans="1:18" x14ac:dyDescent="0.35">
      <c r="A51">
        <v>140113</v>
      </c>
      <c r="B51" s="24">
        <v>19034</v>
      </c>
      <c r="C51" s="25" t="s">
        <v>241</v>
      </c>
      <c r="D51" t="s">
        <v>206</v>
      </c>
      <c r="E51" s="26">
        <v>109</v>
      </c>
      <c r="F51" s="63">
        <v>108.71780000000001</v>
      </c>
      <c r="G51" s="63">
        <f t="shared" si="6"/>
        <v>0.99741100917431202</v>
      </c>
      <c r="H51" s="16">
        <v>2624</v>
      </c>
      <c r="I51" s="28">
        <f t="shared" si="2"/>
        <v>285275.50720000005</v>
      </c>
      <c r="J51" s="28"/>
      <c r="K51" s="26">
        <v>9505</v>
      </c>
      <c r="L51" s="63">
        <v>2300.4748999999997</v>
      </c>
      <c r="M51" s="63">
        <f t="shared" si="1"/>
        <v>0.24202786954234609</v>
      </c>
      <c r="N51" s="68">
        <v>804.5</v>
      </c>
      <c r="O51" s="15">
        <f t="shared" si="3"/>
        <v>1850732.0570499997</v>
      </c>
      <c r="Q51" s="15">
        <f t="shared" si="4"/>
        <v>2136007.5642499998</v>
      </c>
      <c r="R51" s="15">
        <f t="shared" si="5"/>
        <v>712002.52141666657</v>
      </c>
    </row>
    <row r="52" spans="1:18" x14ac:dyDescent="0.35">
      <c r="A52">
        <v>140233</v>
      </c>
      <c r="B52" s="24">
        <v>21001</v>
      </c>
      <c r="C52" s="25" t="s">
        <v>242</v>
      </c>
      <c r="D52" t="s">
        <v>206</v>
      </c>
      <c r="E52" s="26">
        <v>149</v>
      </c>
      <c r="F52" s="63">
        <v>221.44729999999993</v>
      </c>
      <c r="G52" s="63">
        <f t="shared" si="6"/>
        <v>1.4862234899328854</v>
      </c>
      <c r="H52" s="16">
        <v>2624</v>
      </c>
      <c r="I52" s="28">
        <f t="shared" si="2"/>
        <v>581077.71519999986</v>
      </c>
      <c r="J52" s="28"/>
      <c r="K52" s="26">
        <v>5748</v>
      </c>
      <c r="L52" s="63">
        <v>1766.1686000000002</v>
      </c>
      <c r="M52" s="63">
        <f t="shared" si="1"/>
        <v>0.30726663187195552</v>
      </c>
      <c r="N52" s="68">
        <v>804.5</v>
      </c>
      <c r="O52" s="15">
        <f t="shared" si="3"/>
        <v>1420882.6387000002</v>
      </c>
      <c r="Q52" s="15">
        <f>O52+I52</f>
        <v>2001960.3539</v>
      </c>
      <c r="R52" s="15">
        <f t="shared" si="5"/>
        <v>667320.1179666667</v>
      </c>
    </row>
    <row r="53" spans="1:18" x14ac:dyDescent="0.35">
      <c r="A53">
        <v>140062</v>
      </c>
      <c r="B53" s="24">
        <v>24001</v>
      </c>
      <c r="C53" s="25" t="s">
        <v>243</v>
      </c>
      <c r="D53" t="s">
        <v>206</v>
      </c>
      <c r="E53" s="26">
        <v>3</v>
      </c>
      <c r="F53" s="63">
        <v>4.5426000000000002</v>
      </c>
      <c r="G53" s="63">
        <f t="shared" si="6"/>
        <v>1.5142</v>
      </c>
      <c r="H53" s="16">
        <v>2624</v>
      </c>
      <c r="I53" s="28">
        <f t="shared" si="2"/>
        <v>11919.7824</v>
      </c>
      <c r="J53" s="28"/>
      <c r="K53" s="26">
        <v>1111</v>
      </c>
      <c r="L53" s="63">
        <v>564.46749999999997</v>
      </c>
      <c r="M53" s="63">
        <f t="shared" si="1"/>
        <v>0.5080715571557155</v>
      </c>
      <c r="N53" s="68">
        <v>804.5</v>
      </c>
      <c r="O53" s="15">
        <f t="shared" si="3"/>
        <v>454114.10374999995</v>
      </c>
      <c r="Q53" s="15">
        <f>O53+I53</f>
        <v>466033.88614999998</v>
      </c>
      <c r="R53" s="15">
        <f t="shared" si="5"/>
        <v>155344.62871666666</v>
      </c>
    </row>
  </sheetData>
  <mergeCells count="2">
    <mergeCell ref="E7:I7"/>
    <mergeCell ref="K7:O7"/>
  </mergeCells>
  <pageMargins left="0.7" right="0.7" top="0.75" bottom="0.75" header="0.3" footer="0.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Safety Net Pool</vt:lpstr>
      <vt:lpstr>Public Hospital Pool</vt:lpstr>
      <vt:lpstr>Critical Access Pool</vt:lpstr>
      <vt:lpstr>Fixed Rate - Volume</vt:lpstr>
      <vt:lpstr>Fixed Rate-Acuity High Medicaid</vt:lpstr>
      <vt:lpstr>Fixed Rate-Acuity Other Acute</vt:lpstr>
      <vt:lpstr>'Critical Access Pool'!Print_Titles</vt:lpstr>
      <vt:lpstr>'Fixed Rate-Acuity High Medicaid'!Print_Titles</vt:lpstr>
      <vt:lpstr>'Fixed Rate-Acuity Other Acute'!Print_Titles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2024-06-06T19:08:18Z</dcterms:created>
  <dcterms:modified xsi:type="dcterms:W3CDTF">2024-06-06T19:09:52Z</dcterms:modified>
</cp:coreProperties>
</file>