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715D6D5-8DBC-4C8F-B9A3-AEC1A62A1315}" xr6:coauthVersionLast="47" xr6:coauthVersionMax="47" xr10:uidLastSave="{00000000-0000-0000-0000-000000000000}"/>
  <bookViews>
    <workbookView xWindow="-110" yWindow="-110" windowWidth="19420" windowHeight="11500" xr2:uid="{69939F8D-C28F-4978-A0FB-01C90355DFA6}"/>
  </bookViews>
  <sheets>
    <sheet name="Safety Net Pool" sheetId="1" r:id="rId1"/>
    <sheet name="Public Hospital Pool" sheetId="2" r:id="rId2"/>
    <sheet name="Critical Access Pool" sheetId="3" r:id="rId3"/>
    <sheet name="Fixed Rate - Volume" sheetId="4" r:id="rId4"/>
    <sheet name="Fixed Rate-Acuity High Medicaid" sheetId="5" r:id="rId5"/>
    <sheet name="Fixed Rate-Acuity Other Acute" sheetId="6" r:id="rId6"/>
  </sheets>
  <definedNames>
    <definedName name="_xlnm.Print_Titles" localSheetId="2">'Critical Access Pool'!$1:$14</definedName>
    <definedName name="_xlnm.Print_Titles" localSheetId="4">'Fixed Rate-Acuity High Medicaid'!$B:$D,'Fixed Rate-Acuity High Medicaid'!$1:$8</definedName>
    <definedName name="_xlnm.Print_Titles" localSheetId="5">'Fixed Rate-Acuity Other Acute'!$B:$D,'Fixed Rate-Acuity Other Acute'!$1:$8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6" l="1"/>
  <c r="G52" i="6"/>
  <c r="G50" i="6"/>
  <c r="I50" i="6" s="1"/>
  <c r="M49" i="6"/>
  <c r="O49" i="6"/>
  <c r="G49" i="6"/>
  <c r="I49" i="6" s="1"/>
  <c r="Q49" i="6" s="1"/>
  <c r="R49" i="6" s="1"/>
  <c r="G48" i="6"/>
  <c r="M47" i="6"/>
  <c r="O47" i="6"/>
  <c r="G47" i="6"/>
  <c r="I47" i="6"/>
  <c r="Q47" i="6" s="1"/>
  <c r="R47" i="6" s="1"/>
  <c r="M46" i="6"/>
  <c r="O46" i="6" s="1"/>
  <c r="G46" i="6"/>
  <c r="M45" i="6"/>
  <c r="G45" i="6"/>
  <c r="I45" i="6"/>
  <c r="M44" i="6"/>
  <c r="O44" i="6" s="1"/>
  <c r="G44" i="6"/>
  <c r="I44" i="6" s="1"/>
  <c r="G43" i="6"/>
  <c r="M42" i="6"/>
  <c r="O42" i="6" s="1"/>
  <c r="G42" i="6"/>
  <c r="I42" i="6" s="1"/>
  <c r="M41" i="6"/>
  <c r="O41" i="6" s="1"/>
  <c r="G41" i="6"/>
  <c r="M40" i="6"/>
  <c r="G40" i="6"/>
  <c r="M38" i="6"/>
  <c r="G38" i="6"/>
  <c r="I38" i="6" s="1"/>
  <c r="M37" i="6"/>
  <c r="O37" i="6"/>
  <c r="G37" i="6"/>
  <c r="I37" i="6" s="1"/>
  <c r="M36" i="6"/>
  <c r="G36" i="6"/>
  <c r="I36" i="6" s="1"/>
  <c r="M35" i="6"/>
  <c r="O35" i="6" s="1"/>
  <c r="G35" i="6"/>
  <c r="I35" i="6" s="1"/>
  <c r="Q35" i="6" s="1"/>
  <c r="R35" i="6" s="1"/>
  <c r="M34" i="6"/>
  <c r="O34" i="6" s="1"/>
  <c r="G34" i="6"/>
  <c r="M33" i="6"/>
  <c r="G33" i="6"/>
  <c r="I33" i="6" s="1"/>
  <c r="M32" i="6"/>
  <c r="O32" i="6"/>
  <c r="G31" i="6"/>
  <c r="I31" i="6"/>
  <c r="M30" i="6"/>
  <c r="O30" i="6" s="1"/>
  <c r="Q30" i="6" s="1"/>
  <c r="R30" i="6" s="1"/>
  <c r="G30" i="6"/>
  <c r="I30" i="6" s="1"/>
  <c r="M29" i="6"/>
  <c r="O29" i="6" s="1"/>
  <c r="M28" i="6"/>
  <c r="O28" i="6" s="1"/>
  <c r="G28" i="6"/>
  <c r="I28" i="6"/>
  <c r="Q28" i="6" s="1"/>
  <c r="R28" i="6" s="1"/>
  <c r="M27" i="6"/>
  <c r="O27" i="6" s="1"/>
  <c r="G27" i="6"/>
  <c r="G26" i="6"/>
  <c r="I26" i="6" s="1"/>
  <c r="M25" i="6"/>
  <c r="O25" i="6"/>
  <c r="G25" i="6"/>
  <c r="I25" i="6" s="1"/>
  <c r="Q25" i="6" s="1"/>
  <c r="R25" i="6" s="1"/>
  <c r="M24" i="6"/>
  <c r="O24" i="6" s="1"/>
  <c r="G24" i="6"/>
  <c r="I24" i="6" s="1"/>
  <c r="M23" i="6"/>
  <c r="O23" i="6" s="1"/>
  <c r="M22" i="6"/>
  <c r="O22" i="6" s="1"/>
  <c r="M21" i="6"/>
  <c r="G21" i="6"/>
  <c r="M20" i="6"/>
  <c r="G20" i="6"/>
  <c r="M19" i="6"/>
  <c r="G19" i="6"/>
  <c r="I19" i="6" s="1"/>
  <c r="M18" i="6"/>
  <c r="O18" i="6" s="1"/>
  <c r="G18" i="6"/>
  <c r="I18" i="6" s="1"/>
  <c r="M17" i="6"/>
  <c r="O17" i="6" s="1"/>
  <c r="M16" i="6"/>
  <c r="O16" i="6" s="1"/>
  <c r="G16" i="6"/>
  <c r="G15" i="6"/>
  <c r="M14" i="6"/>
  <c r="I14" i="6"/>
  <c r="G14" i="6"/>
  <c r="M13" i="6"/>
  <c r="G13" i="6"/>
  <c r="I13" i="6" s="1"/>
  <c r="M12" i="6"/>
  <c r="G12" i="6"/>
  <c r="I12" i="6" s="1"/>
  <c r="M11" i="6"/>
  <c r="O11" i="6" s="1"/>
  <c r="M10" i="6"/>
  <c r="O10" i="6" s="1"/>
  <c r="P6" i="6"/>
  <c r="M49" i="5"/>
  <c r="O49" i="5" s="1"/>
  <c r="G49" i="5"/>
  <c r="M48" i="5"/>
  <c r="O48" i="5" s="1"/>
  <c r="G48" i="5"/>
  <c r="M47" i="5"/>
  <c r="G47" i="5"/>
  <c r="M46" i="5"/>
  <c r="O46" i="5" s="1"/>
  <c r="G45" i="5"/>
  <c r="M44" i="5"/>
  <c r="O44" i="5" s="1"/>
  <c r="G44" i="5"/>
  <c r="I44" i="5" s="1"/>
  <c r="M43" i="5"/>
  <c r="O43" i="5" s="1"/>
  <c r="G43" i="5"/>
  <c r="O42" i="5"/>
  <c r="M42" i="5"/>
  <c r="G42" i="5"/>
  <c r="I42" i="5" s="1"/>
  <c r="M41" i="5"/>
  <c r="O41" i="5"/>
  <c r="G41" i="5"/>
  <c r="M40" i="5"/>
  <c r="I40" i="5"/>
  <c r="G40" i="5"/>
  <c r="M39" i="5"/>
  <c r="G39" i="5"/>
  <c r="I39" i="5" s="1"/>
  <c r="M38" i="5"/>
  <c r="G38" i="5"/>
  <c r="I38" i="5" s="1"/>
  <c r="M37" i="5"/>
  <c r="O37" i="5" s="1"/>
  <c r="M36" i="5"/>
  <c r="O36" i="5" s="1"/>
  <c r="G36" i="5"/>
  <c r="G35" i="5"/>
  <c r="M34" i="5"/>
  <c r="O34" i="5" s="1"/>
  <c r="G34" i="5"/>
  <c r="G33" i="5"/>
  <c r="M32" i="5"/>
  <c r="O32" i="5" s="1"/>
  <c r="G32" i="5"/>
  <c r="I32" i="5" s="1"/>
  <c r="G31" i="5"/>
  <c r="M30" i="5"/>
  <c r="O30" i="5" s="1"/>
  <c r="G30" i="5"/>
  <c r="I30" i="5" s="1"/>
  <c r="G29" i="5"/>
  <c r="I29" i="5" s="1"/>
  <c r="M28" i="5"/>
  <c r="G28" i="5"/>
  <c r="I28" i="5" s="1"/>
  <c r="G27" i="5"/>
  <c r="I27" i="5" s="1"/>
  <c r="M26" i="5"/>
  <c r="O26" i="5" s="1"/>
  <c r="M25" i="5"/>
  <c r="O25" i="5" s="1"/>
  <c r="P25" i="5" s="1"/>
  <c r="Q25" i="5" s="1"/>
  <c r="G25" i="5"/>
  <c r="I25" i="5" s="1"/>
  <c r="M24" i="5"/>
  <c r="O24" i="5" s="1"/>
  <c r="G24" i="5"/>
  <c r="M23" i="5"/>
  <c r="G23" i="5"/>
  <c r="M22" i="5"/>
  <c r="O22" i="5" s="1"/>
  <c r="M21" i="5"/>
  <c r="O21" i="5" s="1"/>
  <c r="G21" i="5"/>
  <c r="I21" i="5"/>
  <c r="M20" i="5"/>
  <c r="O20" i="5" s="1"/>
  <c r="P20" i="5" s="1"/>
  <c r="Q20" i="5" s="1"/>
  <c r="G20" i="5"/>
  <c r="I20" i="5" s="1"/>
  <c r="M19" i="5"/>
  <c r="O19" i="5" s="1"/>
  <c r="G19" i="5"/>
  <c r="I19" i="5" s="1"/>
  <c r="M18" i="5"/>
  <c r="O18" i="5" s="1"/>
  <c r="G18" i="5"/>
  <c r="I18" i="5" s="1"/>
  <c r="M17" i="5"/>
  <c r="G17" i="5"/>
  <c r="I17" i="5" s="1"/>
  <c r="M16" i="5"/>
  <c r="G16" i="5"/>
  <c r="I16" i="5" s="1"/>
  <c r="M14" i="5"/>
  <c r="M13" i="5"/>
  <c r="O13" i="5" s="1"/>
  <c r="G13" i="5"/>
  <c r="I13" i="5" s="1"/>
  <c r="M12" i="5"/>
  <c r="O12" i="5"/>
  <c r="G12" i="5"/>
  <c r="I12" i="5"/>
  <c r="P12" i="5" s="1"/>
  <c r="Q12" i="5" s="1"/>
  <c r="G11" i="5"/>
  <c r="I11" i="5"/>
  <c r="M10" i="5"/>
  <c r="I10" i="5"/>
  <c r="G10" i="5"/>
  <c r="I38" i="4"/>
  <c r="G38" i="4"/>
  <c r="F38" i="4"/>
  <c r="I37" i="4"/>
  <c r="J37" i="4"/>
  <c r="G37" i="4"/>
  <c r="K37" i="4" s="1"/>
  <c r="L37" i="4" s="1"/>
  <c r="F37" i="4"/>
  <c r="I36" i="4"/>
  <c r="F36" i="4"/>
  <c r="G36" i="4" s="1"/>
  <c r="I35" i="4"/>
  <c r="J35" i="4"/>
  <c r="F35" i="4"/>
  <c r="G35" i="4" s="1"/>
  <c r="I34" i="4"/>
  <c r="J34" i="4"/>
  <c r="G34" i="4"/>
  <c r="K34" i="4" s="1"/>
  <c r="L34" i="4" s="1"/>
  <c r="F34" i="4"/>
  <c r="I33" i="4"/>
  <c r="J33" i="4"/>
  <c r="G33" i="4"/>
  <c r="F33" i="4"/>
  <c r="I32" i="4"/>
  <c r="G32" i="4"/>
  <c r="F32" i="4"/>
  <c r="J31" i="4"/>
  <c r="G31" i="4"/>
  <c r="I28" i="4"/>
  <c r="J28" i="4" s="1"/>
  <c r="G28" i="4"/>
  <c r="K28" i="4" s="1"/>
  <c r="L28" i="4" s="1"/>
  <c r="F28" i="4"/>
  <c r="J27" i="4"/>
  <c r="I27" i="4"/>
  <c r="F27" i="4"/>
  <c r="G27" i="4" s="1"/>
  <c r="I26" i="4"/>
  <c r="J26" i="4"/>
  <c r="G26" i="4"/>
  <c r="K26" i="4" s="1"/>
  <c r="L26" i="4" s="1"/>
  <c r="F26" i="4"/>
  <c r="I25" i="4"/>
  <c r="J25" i="4"/>
  <c r="F25" i="4"/>
  <c r="G25" i="4"/>
  <c r="K25" i="4" s="1"/>
  <c r="L25" i="4" s="1"/>
  <c r="I24" i="4"/>
  <c r="J24" i="4" s="1"/>
  <c r="F24" i="4"/>
  <c r="G24" i="4"/>
  <c r="I23" i="4"/>
  <c r="G23" i="4"/>
  <c r="F23" i="4"/>
  <c r="J22" i="4"/>
  <c r="I22" i="4"/>
  <c r="F22" i="4"/>
  <c r="G22" i="4"/>
  <c r="I21" i="4"/>
  <c r="J21" i="4"/>
  <c r="F21" i="4"/>
  <c r="G21" i="4" s="1"/>
  <c r="I20" i="4"/>
  <c r="J20" i="4"/>
  <c r="F20" i="4"/>
  <c r="G20" i="4" s="1"/>
  <c r="I19" i="4"/>
  <c r="J19" i="4"/>
  <c r="G19" i="4"/>
  <c r="F19" i="4"/>
  <c r="I18" i="4"/>
  <c r="J18" i="4" s="1"/>
  <c r="F18" i="4"/>
  <c r="G18" i="4"/>
  <c r="J15" i="4"/>
  <c r="F14" i="4"/>
  <c r="G14" i="4" s="1"/>
  <c r="K14" i="4" s="1"/>
  <c r="L14" i="4" s="1"/>
  <c r="F13" i="4"/>
  <c r="G13" i="4" s="1"/>
  <c r="K13" i="4" s="1"/>
  <c r="L13" i="4" s="1"/>
  <c r="F12" i="4"/>
  <c r="G12" i="4" s="1"/>
  <c r="K12" i="4" s="1"/>
  <c r="L12" i="4" s="1"/>
  <c r="F11" i="4"/>
  <c r="G11" i="4" s="1"/>
  <c r="K11" i="4" s="1"/>
  <c r="L11" i="4" s="1"/>
  <c r="G10" i="4"/>
  <c r="K10" i="4" s="1"/>
  <c r="L10" i="4" s="1"/>
  <c r="F10" i="4"/>
  <c r="F15" i="3"/>
  <c r="G7" i="3"/>
  <c r="C7" i="3"/>
  <c r="G7" i="2"/>
  <c r="C7" i="2"/>
  <c r="G7" i="1"/>
  <c r="C7" i="1"/>
  <c r="Q42" i="6" l="1"/>
  <c r="R42" i="6" s="1"/>
  <c r="P13" i="5"/>
  <c r="Q13" i="5" s="1"/>
  <c r="P44" i="5"/>
  <c r="Q44" i="5" s="1"/>
  <c r="P18" i="5"/>
  <c r="Q18" i="5" s="1"/>
  <c r="P19" i="5"/>
  <c r="Q19" i="5" s="1"/>
  <c r="P30" i="5"/>
  <c r="Q30" i="5" s="1"/>
  <c r="P32" i="5"/>
  <c r="Q32" i="5" s="1"/>
  <c r="K20" i="4"/>
  <c r="L20" i="4" s="1"/>
  <c r="K27" i="4"/>
  <c r="L27" i="4" s="1"/>
  <c r="K21" i="4"/>
  <c r="L21" i="4" s="1"/>
  <c r="K18" i="4"/>
  <c r="L18" i="4" s="1"/>
  <c r="F42" i="3"/>
  <c r="G42" i="3" s="1"/>
  <c r="F37" i="3"/>
  <c r="G37" i="3" s="1"/>
  <c r="F24" i="3"/>
  <c r="G24" i="3" s="1"/>
  <c r="F19" i="3"/>
  <c r="G19" i="3" s="1"/>
  <c r="F53" i="3"/>
  <c r="G53" i="3" s="1"/>
  <c r="F52" i="3"/>
  <c r="G52" i="3" s="1"/>
  <c r="F39" i="3"/>
  <c r="G39" i="3" s="1"/>
  <c r="F34" i="3"/>
  <c r="G34" i="3" s="1"/>
  <c r="F21" i="3"/>
  <c r="G21" i="3" s="1"/>
  <c r="F16" i="3"/>
  <c r="G16" i="3" s="1"/>
  <c r="F33" i="3"/>
  <c r="G33" i="3" s="1"/>
  <c r="F31" i="3"/>
  <c r="G31" i="3" s="1"/>
  <c r="F29" i="3"/>
  <c r="G29" i="3" s="1"/>
  <c r="F18" i="3"/>
  <c r="G18" i="3" s="1"/>
  <c r="F48" i="3"/>
  <c r="G48" i="3" s="1"/>
  <c r="F46" i="3"/>
  <c r="G46" i="3" s="1"/>
  <c r="F50" i="3"/>
  <c r="G50" i="3" s="1"/>
  <c r="F27" i="3"/>
  <c r="G27" i="3" s="1"/>
  <c r="F25" i="3"/>
  <c r="G25" i="3" s="1"/>
  <c r="F44" i="3"/>
  <c r="G44" i="3" s="1"/>
  <c r="F40" i="3"/>
  <c r="G40" i="3" s="1"/>
  <c r="F54" i="3"/>
  <c r="G54" i="3" s="1"/>
  <c r="F38" i="3"/>
  <c r="G38" i="3" s="1"/>
  <c r="F32" i="3"/>
  <c r="G32" i="3" s="1"/>
  <c r="F23" i="3"/>
  <c r="G23" i="3" s="1"/>
  <c r="F17" i="3"/>
  <c r="G17" i="3" s="1"/>
  <c r="F49" i="3"/>
  <c r="G49" i="3" s="1"/>
  <c r="F45" i="3"/>
  <c r="G45" i="3" s="1"/>
  <c r="F51" i="3"/>
  <c r="G51" i="3" s="1"/>
  <c r="F43" i="3"/>
  <c r="G43" i="3" s="1"/>
  <c r="F26" i="3"/>
  <c r="G26" i="3" s="1"/>
  <c r="F22" i="3"/>
  <c r="G22" i="3" s="1"/>
  <c r="F20" i="3"/>
  <c r="G20" i="3" s="1"/>
  <c r="F30" i="3"/>
  <c r="G30" i="3" s="1"/>
  <c r="F47" i="3"/>
  <c r="G47" i="3" s="1"/>
  <c r="F36" i="3"/>
  <c r="G36" i="3" s="1"/>
  <c r="F35" i="3"/>
  <c r="G35" i="3" s="1"/>
  <c r="F41" i="3"/>
  <c r="G41" i="3" s="1"/>
  <c r="F28" i="3"/>
  <c r="G28" i="3" s="1"/>
  <c r="F15" i="1"/>
  <c r="G9" i="4"/>
  <c r="K24" i="4"/>
  <c r="L24" i="4" s="1"/>
  <c r="M11" i="5"/>
  <c r="O11" i="5" s="1"/>
  <c r="P11" i="5" s="1"/>
  <c r="Q11" i="5" s="1"/>
  <c r="I15" i="1"/>
  <c r="K22" i="4"/>
  <c r="L22" i="4" s="1"/>
  <c r="K35" i="4"/>
  <c r="L35" i="4" s="1"/>
  <c r="K19" i="4"/>
  <c r="L19" i="4" s="1"/>
  <c r="I15" i="3"/>
  <c r="J17" i="4"/>
  <c r="K31" i="4"/>
  <c r="G39" i="4"/>
  <c r="O10" i="5"/>
  <c r="P10" i="5" s="1"/>
  <c r="Q10" i="5" s="1"/>
  <c r="I15" i="2"/>
  <c r="G22" i="5"/>
  <c r="I22" i="5" s="1"/>
  <c r="P22" i="5" s="1"/>
  <c r="Q22" i="5" s="1"/>
  <c r="G14" i="5"/>
  <c r="I14" i="5" s="1"/>
  <c r="G29" i="6"/>
  <c r="I29" i="6" s="1"/>
  <c r="Q29" i="6" s="1"/>
  <c r="R29" i="6" s="1"/>
  <c r="Q32" i="6"/>
  <c r="R32" i="6" s="1"/>
  <c r="Q34" i="6"/>
  <c r="R34" i="6" s="1"/>
  <c r="O14" i="5"/>
  <c r="O17" i="5"/>
  <c r="P17" i="5" s="1"/>
  <c r="Q17" i="5" s="1"/>
  <c r="G17" i="4"/>
  <c r="K33" i="4"/>
  <c r="L33" i="4" s="1"/>
  <c r="G9" i="5"/>
  <c r="I37" i="5"/>
  <c r="P37" i="5" s="1"/>
  <c r="Q37" i="5" s="1"/>
  <c r="G17" i="6"/>
  <c r="I17" i="6" s="1"/>
  <c r="Q17" i="6" s="1"/>
  <c r="R17" i="6" s="1"/>
  <c r="Q18" i="6"/>
  <c r="R18" i="6" s="1"/>
  <c r="M51" i="6"/>
  <c r="O51" i="6" s="1"/>
  <c r="F15" i="2"/>
  <c r="M29" i="5"/>
  <c r="O29" i="5" s="1"/>
  <c r="P29" i="5" s="1"/>
  <c r="Q29" i="5" s="1"/>
  <c r="G37" i="5"/>
  <c r="I9" i="6"/>
  <c r="M31" i="5"/>
  <c r="O31" i="5" s="1"/>
  <c r="P42" i="5"/>
  <c r="Q42" i="5" s="1"/>
  <c r="G9" i="6"/>
  <c r="G6" i="6"/>
  <c r="I46" i="5"/>
  <c r="P46" i="5" s="1"/>
  <c r="Q46" i="5" s="1"/>
  <c r="J23" i="4"/>
  <c r="K23" i="4" s="1"/>
  <c r="L23" i="4" s="1"/>
  <c r="J32" i="4"/>
  <c r="K32" i="4" s="1"/>
  <c r="L32" i="4" s="1"/>
  <c r="M9" i="5"/>
  <c r="G15" i="5"/>
  <c r="I15" i="5" s="1"/>
  <c r="G26" i="5"/>
  <c r="I26" i="5" s="1"/>
  <c r="P26" i="5" s="1"/>
  <c r="Q26" i="5" s="1"/>
  <c r="M33" i="5"/>
  <c r="O33" i="5" s="1"/>
  <c r="M35" i="5"/>
  <c r="O35" i="5" s="1"/>
  <c r="P35" i="5" s="1"/>
  <c r="Q35" i="5" s="1"/>
  <c r="Q37" i="6"/>
  <c r="R37" i="6" s="1"/>
  <c r="P21" i="5"/>
  <c r="Q21" i="5" s="1"/>
  <c r="J36" i="4"/>
  <c r="K36" i="4" s="1"/>
  <c r="L36" i="4" s="1"/>
  <c r="O23" i="5"/>
  <c r="O28" i="5"/>
  <c r="P28" i="5" s="1"/>
  <c r="Q28" i="5" s="1"/>
  <c r="I49" i="5"/>
  <c r="P49" i="5" s="1"/>
  <c r="Q49" i="5" s="1"/>
  <c r="Q46" i="6"/>
  <c r="R46" i="6" s="1"/>
  <c r="J38" i="4"/>
  <c r="K38" i="4" s="1"/>
  <c r="L38" i="4" s="1"/>
  <c r="G46" i="5"/>
  <c r="G10" i="6"/>
  <c r="I10" i="6" s="1"/>
  <c r="Q10" i="6" s="1"/>
  <c r="R10" i="6" s="1"/>
  <c r="O19" i="6"/>
  <c r="Q19" i="6" s="1"/>
  <c r="R19" i="6" s="1"/>
  <c r="I21" i="6"/>
  <c r="I40" i="6"/>
  <c r="I23" i="5"/>
  <c r="I31" i="5"/>
  <c r="I35" i="5"/>
  <c r="O38" i="6"/>
  <c r="Q38" i="6" s="1"/>
  <c r="R38" i="6" s="1"/>
  <c r="I43" i="6"/>
  <c r="Q44" i="6"/>
  <c r="R44" i="6" s="1"/>
  <c r="I48" i="6"/>
  <c r="O39" i="5"/>
  <c r="P39" i="5" s="1"/>
  <c r="Q39" i="5" s="1"/>
  <c r="I41" i="5"/>
  <c r="P41" i="5" s="1"/>
  <c r="Q41" i="5" s="1"/>
  <c r="I45" i="5"/>
  <c r="I48" i="5"/>
  <c r="P48" i="5" s="1"/>
  <c r="Q48" i="5" s="1"/>
  <c r="O13" i="6"/>
  <c r="Q13" i="6" s="1"/>
  <c r="R13" i="6" s="1"/>
  <c r="I15" i="6"/>
  <c r="O21" i="6"/>
  <c r="G23" i="6"/>
  <c r="I23" i="6" s="1"/>
  <c r="Q23" i="6" s="1"/>
  <c r="R23" i="6" s="1"/>
  <c r="Q24" i="6"/>
  <c r="R24" i="6" s="1"/>
  <c r="G32" i="6"/>
  <c r="I32" i="6" s="1"/>
  <c r="I34" i="6"/>
  <c r="O40" i="6"/>
  <c r="G51" i="6"/>
  <c r="I51" i="6" s="1"/>
  <c r="M15" i="6"/>
  <c r="O15" i="6" s="1"/>
  <c r="O26" i="6"/>
  <c r="Q26" i="6" s="1"/>
  <c r="R26" i="6" s="1"/>
  <c r="M43" i="6"/>
  <c r="O43" i="6" s="1"/>
  <c r="M48" i="6"/>
  <c r="O48" i="6" s="1"/>
  <c r="O16" i="5"/>
  <c r="P16" i="5" s="1"/>
  <c r="Q16" i="5" s="1"/>
  <c r="O45" i="6"/>
  <c r="Q45" i="6" s="1"/>
  <c r="R45" i="6" s="1"/>
  <c r="M27" i="5"/>
  <c r="O27" i="5" s="1"/>
  <c r="P27" i="5" s="1"/>
  <c r="Q27" i="5" s="1"/>
  <c r="I34" i="5"/>
  <c r="P34" i="5" s="1"/>
  <c r="Q34" i="5" s="1"/>
  <c r="O38" i="5"/>
  <c r="P38" i="5" s="1"/>
  <c r="Q38" i="5" s="1"/>
  <c r="I43" i="5"/>
  <c r="P43" i="5" s="1"/>
  <c r="Q43" i="5" s="1"/>
  <c r="M45" i="5"/>
  <c r="O45" i="5" s="1"/>
  <c r="I47" i="5"/>
  <c r="M9" i="6"/>
  <c r="M5" i="6" s="1"/>
  <c r="G11" i="6"/>
  <c r="I11" i="6" s="1"/>
  <c r="Q11" i="6" s="1"/>
  <c r="R11" i="6" s="1"/>
  <c r="O12" i="6"/>
  <c r="Q12" i="6" s="1"/>
  <c r="R12" i="6" s="1"/>
  <c r="I20" i="6"/>
  <c r="M26" i="6"/>
  <c r="G39" i="6"/>
  <c r="I39" i="6" s="1"/>
  <c r="I41" i="6"/>
  <c r="Q41" i="6" s="1"/>
  <c r="R41" i="6" s="1"/>
  <c r="I52" i="6"/>
  <c r="I33" i="5"/>
  <c r="I36" i="5"/>
  <c r="P36" i="5" s="1"/>
  <c r="Q36" i="5" s="1"/>
  <c r="I16" i="6"/>
  <c r="Q16" i="6" s="1"/>
  <c r="R16" i="6" s="1"/>
  <c r="O20" i="6"/>
  <c r="Q20" i="6" s="1"/>
  <c r="R20" i="6" s="1"/>
  <c r="G22" i="6"/>
  <c r="I22" i="6" s="1"/>
  <c r="Q22" i="6" s="1"/>
  <c r="R22" i="6" s="1"/>
  <c r="O31" i="6"/>
  <c r="Q31" i="6" s="1"/>
  <c r="R31" i="6" s="1"/>
  <c r="M15" i="5"/>
  <c r="O15" i="5" s="1"/>
  <c r="O40" i="5"/>
  <c r="P40" i="5" s="1"/>
  <c r="Q40" i="5" s="1"/>
  <c r="O47" i="5"/>
  <c r="O14" i="6"/>
  <c r="Q14" i="6" s="1"/>
  <c r="R14" i="6" s="1"/>
  <c r="M31" i="6"/>
  <c r="M39" i="6"/>
  <c r="O39" i="6" s="1"/>
  <c r="Q39" i="6" s="1"/>
  <c r="R39" i="6" s="1"/>
  <c r="O52" i="6"/>
  <c r="I24" i="5"/>
  <c r="P24" i="5" s="1"/>
  <c r="Q24" i="5" s="1"/>
  <c r="I27" i="6"/>
  <c r="Q27" i="6" s="1"/>
  <c r="R27" i="6" s="1"/>
  <c r="O33" i="6"/>
  <c r="Q33" i="6" s="1"/>
  <c r="R33" i="6" s="1"/>
  <c r="O36" i="6"/>
  <c r="Q36" i="6" s="1"/>
  <c r="R36" i="6" s="1"/>
  <c r="I46" i="6"/>
  <c r="M50" i="6"/>
  <c r="O50" i="6" s="1"/>
  <c r="Q50" i="6" s="1"/>
  <c r="R50" i="6" s="1"/>
  <c r="O9" i="6" l="1"/>
  <c r="Q9" i="6" s="1"/>
  <c r="Q48" i="6"/>
  <c r="R48" i="6" s="1"/>
  <c r="Q21" i="6"/>
  <c r="R21" i="6" s="1"/>
  <c r="Q51" i="6"/>
  <c r="R51" i="6" s="1"/>
  <c r="Q43" i="6"/>
  <c r="R43" i="6" s="1"/>
  <c r="Q15" i="6"/>
  <c r="R15" i="6" s="1"/>
  <c r="M5" i="5"/>
  <c r="P33" i="5"/>
  <c r="Q33" i="5" s="1"/>
  <c r="J39" i="4"/>
  <c r="I53" i="3"/>
  <c r="J53" i="3" s="1"/>
  <c r="K53" i="3" s="1"/>
  <c r="L53" i="3" s="1"/>
  <c r="I40" i="3"/>
  <c r="J40" i="3" s="1"/>
  <c r="K40" i="3" s="1"/>
  <c r="L40" i="3" s="1"/>
  <c r="I35" i="3"/>
  <c r="J35" i="3" s="1"/>
  <c r="K35" i="3" s="1"/>
  <c r="L35" i="3" s="1"/>
  <c r="I22" i="3"/>
  <c r="J22" i="3" s="1"/>
  <c r="K22" i="3" s="1"/>
  <c r="L22" i="3" s="1"/>
  <c r="I17" i="3"/>
  <c r="J17" i="3" s="1"/>
  <c r="K17" i="3" s="1"/>
  <c r="L17" i="3" s="1"/>
  <c r="I51" i="3"/>
  <c r="J51" i="3" s="1"/>
  <c r="K51" i="3" s="1"/>
  <c r="L51" i="3" s="1"/>
  <c r="I50" i="3"/>
  <c r="J50" i="3" s="1"/>
  <c r="K50" i="3" s="1"/>
  <c r="L50" i="3" s="1"/>
  <c r="I37" i="3"/>
  <c r="J37" i="3" s="1"/>
  <c r="K37" i="3" s="1"/>
  <c r="L37" i="3" s="1"/>
  <c r="I32" i="3"/>
  <c r="J32" i="3" s="1"/>
  <c r="K32" i="3" s="1"/>
  <c r="L32" i="3" s="1"/>
  <c r="I19" i="3"/>
  <c r="J19" i="3" s="1"/>
  <c r="K19" i="3" s="1"/>
  <c r="L19" i="3" s="1"/>
  <c r="I44" i="3"/>
  <c r="J44" i="3" s="1"/>
  <c r="K44" i="3" s="1"/>
  <c r="L44" i="3" s="1"/>
  <c r="I25" i="3"/>
  <c r="J25" i="3" s="1"/>
  <c r="K25" i="3" s="1"/>
  <c r="L25" i="3" s="1"/>
  <c r="I54" i="3"/>
  <c r="J54" i="3" s="1"/>
  <c r="K54" i="3" s="1"/>
  <c r="L54" i="3" s="1"/>
  <c r="I52" i="3"/>
  <c r="J52" i="3" s="1"/>
  <c r="K52" i="3" s="1"/>
  <c r="L52" i="3" s="1"/>
  <c r="I42" i="3"/>
  <c r="J42" i="3" s="1"/>
  <c r="K42" i="3" s="1"/>
  <c r="L42" i="3" s="1"/>
  <c r="I38" i="3"/>
  <c r="J38" i="3" s="1"/>
  <c r="K38" i="3" s="1"/>
  <c r="L38" i="3" s="1"/>
  <c r="I23" i="3"/>
  <c r="J23" i="3" s="1"/>
  <c r="K23" i="3" s="1"/>
  <c r="L23" i="3" s="1"/>
  <c r="I36" i="3"/>
  <c r="J36" i="3" s="1"/>
  <c r="K36" i="3" s="1"/>
  <c r="L36" i="3" s="1"/>
  <c r="I30" i="3"/>
  <c r="J30" i="3" s="1"/>
  <c r="K30" i="3" s="1"/>
  <c r="L30" i="3" s="1"/>
  <c r="I21" i="3"/>
  <c r="J21" i="3" s="1"/>
  <c r="K21" i="3" s="1"/>
  <c r="L21" i="3" s="1"/>
  <c r="I34" i="3"/>
  <c r="J34" i="3" s="1"/>
  <c r="K34" i="3" s="1"/>
  <c r="L34" i="3" s="1"/>
  <c r="I47" i="3"/>
  <c r="J47" i="3" s="1"/>
  <c r="K47" i="3" s="1"/>
  <c r="L47" i="3" s="1"/>
  <c r="I45" i="3"/>
  <c r="J45" i="3" s="1"/>
  <c r="K45" i="3" s="1"/>
  <c r="L45" i="3" s="1"/>
  <c r="I28" i="3"/>
  <c r="J28" i="3" s="1"/>
  <c r="K28" i="3" s="1"/>
  <c r="L28" i="3" s="1"/>
  <c r="I41" i="3"/>
  <c r="J41" i="3" s="1"/>
  <c r="K41" i="3" s="1"/>
  <c r="L41" i="3" s="1"/>
  <c r="I24" i="3"/>
  <c r="J24" i="3" s="1"/>
  <c r="K24" i="3" s="1"/>
  <c r="L24" i="3" s="1"/>
  <c r="I20" i="3"/>
  <c r="J20" i="3" s="1"/>
  <c r="K20" i="3" s="1"/>
  <c r="L20" i="3" s="1"/>
  <c r="I39" i="3"/>
  <c r="J39" i="3" s="1"/>
  <c r="K39" i="3" s="1"/>
  <c r="L39" i="3" s="1"/>
  <c r="I33" i="3"/>
  <c r="J33" i="3" s="1"/>
  <c r="K33" i="3" s="1"/>
  <c r="L33" i="3" s="1"/>
  <c r="I18" i="3"/>
  <c r="J18" i="3" s="1"/>
  <c r="K18" i="3" s="1"/>
  <c r="L18" i="3" s="1"/>
  <c r="I31" i="3"/>
  <c r="J31" i="3" s="1"/>
  <c r="K31" i="3" s="1"/>
  <c r="L31" i="3" s="1"/>
  <c r="I29" i="3"/>
  <c r="J29" i="3" s="1"/>
  <c r="K29" i="3" s="1"/>
  <c r="L29" i="3" s="1"/>
  <c r="I16" i="3"/>
  <c r="J16" i="3" s="1"/>
  <c r="I49" i="3"/>
  <c r="J49" i="3" s="1"/>
  <c r="K49" i="3" s="1"/>
  <c r="L49" i="3" s="1"/>
  <c r="I48" i="3"/>
  <c r="J48" i="3" s="1"/>
  <c r="K48" i="3" s="1"/>
  <c r="L48" i="3" s="1"/>
  <c r="I43" i="3"/>
  <c r="J43" i="3" s="1"/>
  <c r="K43" i="3" s="1"/>
  <c r="L43" i="3" s="1"/>
  <c r="I27" i="3"/>
  <c r="J27" i="3" s="1"/>
  <c r="K27" i="3" s="1"/>
  <c r="L27" i="3" s="1"/>
  <c r="I46" i="3"/>
  <c r="J46" i="3" s="1"/>
  <c r="K46" i="3" s="1"/>
  <c r="L46" i="3" s="1"/>
  <c r="I26" i="3"/>
  <c r="J26" i="3" s="1"/>
  <c r="K26" i="3" s="1"/>
  <c r="L26" i="3" s="1"/>
  <c r="O9" i="5"/>
  <c r="G15" i="3"/>
  <c r="Q52" i="6"/>
  <c r="R52" i="6" s="1"/>
  <c r="P52" i="6"/>
  <c r="P14" i="5"/>
  <c r="Q14" i="5" s="1"/>
  <c r="P15" i="5"/>
  <c r="Q15" i="5" s="1"/>
  <c r="K9" i="4"/>
  <c r="L9" i="4" s="1"/>
  <c r="G15" i="4"/>
  <c r="K15" i="4" s="1"/>
  <c r="L15" i="4" s="1"/>
  <c r="F39" i="1"/>
  <c r="G39" i="1" s="1"/>
  <c r="F35" i="1"/>
  <c r="G35" i="1" s="1"/>
  <c r="F31" i="1"/>
  <c r="G31" i="1" s="1"/>
  <c r="F27" i="1"/>
  <c r="G27" i="1" s="1"/>
  <c r="F40" i="1"/>
  <c r="G40" i="1" s="1"/>
  <c r="F37" i="1"/>
  <c r="G37" i="1" s="1"/>
  <c r="F34" i="1"/>
  <c r="G34" i="1" s="1"/>
  <c r="F28" i="1"/>
  <c r="G28" i="1" s="1"/>
  <c r="F21" i="1"/>
  <c r="G21" i="1" s="1"/>
  <c r="F17" i="1"/>
  <c r="G17" i="1" s="1"/>
  <c r="F25" i="1"/>
  <c r="G25" i="1" s="1"/>
  <c r="F41" i="1"/>
  <c r="G41" i="1" s="1"/>
  <c r="F38" i="1"/>
  <c r="G38" i="1" s="1"/>
  <c r="F42" i="1"/>
  <c r="G42" i="1" s="1"/>
  <c r="F33" i="1"/>
  <c r="G33" i="1" s="1"/>
  <c r="F29" i="1"/>
  <c r="G29" i="1" s="1"/>
  <c r="F20" i="1"/>
  <c r="G20" i="1" s="1"/>
  <c r="F18" i="1"/>
  <c r="G18" i="1" s="1"/>
  <c r="F16" i="1"/>
  <c r="G16" i="1" s="1"/>
  <c r="F19" i="1"/>
  <c r="G19" i="1" s="1"/>
  <c r="F26" i="1"/>
  <c r="G26" i="1" s="1"/>
  <c r="F23" i="1"/>
  <c r="G23" i="1" s="1"/>
  <c r="F32" i="1"/>
  <c r="G32" i="1" s="1"/>
  <c r="F30" i="1"/>
  <c r="G30" i="1" s="1"/>
  <c r="F24" i="1"/>
  <c r="G24" i="1" s="1"/>
  <c r="F22" i="1"/>
  <c r="G22" i="1" s="1"/>
  <c r="F36" i="1"/>
  <c r="G36" i="1" s="1"/>
  <c r="I33" i="2"/>
  <c r="J33" i="2" s="1"/>
  <c r="I30" i="2"/>
  <c r="J30" i="2" s="1"/>
  <c r="K30" i="2" s="1"/>
  <c r="L30" i="2" s="1"/>
  <c r="I27" i="2"/>
  <c r="J27" i="2" s="1"/>
  <c r="I25" i="2"/>
  <c r="J25" i="2" s="1"/>
  <c r="K25" i="2" s="1"/>
  <c r="L25" i="2" s="1"/>
  <c r="I22" i="2"/>
  <c r="J22" i="2" s="1"/>
  <c r="I19" i="2"/>
  <c r="J19" i="2" s="1"/>
  <c r="I16" i="2"/>
  <c r="J16" i="2" s="1"/>
  <c r="I32" i="2"/>
  <c r="J32" i="2" s="1"/>
  <c r="K32" i="2" s="1"/>
  <c r="L32" i="2" s="1"/>
  <c r="I28" i="2"/>
  <c r="J28" i="2" s="1"/>
  <c r="I17" i="2"/>
  <c r="J17" i="2" s="1"/>
  <c r="I31" i="2"/>
  <c r="J31" i="2" s="1"/>
  <c r="I26" i="2"/>
  <c r="J26" i="2" s="1"/>
  <c r="I18" i="2"/>
  <c r="J18" i="2" s="1"/>
  <c r="I29" i="2"/>
  <c r="J29" i="2" s="1"/>
  <c r="K29" i="2" s="1"/>
  <c r="L29" i="2" s="1"/>
  <c r="I21" i="2"/>
  <c r="J21" i="2" s="1"/>
  <c r="I23" i="2"/>
  <c r="J23" i="2" s="1"/>
  <c r="K23" i="2" s="1"/>
  <c r="L23" i="2" s="1"/>
  <c r="I24" i="2"/>
  <c r="J24" i="2" s="1"/>
  <c r="K24" i="2" s="1"/>
  <c r="L24" i="2" s="1"/>
  <c r="I20" i="2"/>
  <c r="J20" i="2" s="1"/>
  <c r="K20" i="2" s="1"/>
  <c r="L20" i="2" s="1"/>
  <c r="I34" i="2"/>
  <c r="J34" i="2" s="1"/>
  <c r="K34" i="2" s="1"/>
  <c r="L34" i="2" s="1"/>
  <c r="P23" i="5"/>
  <c r="Q23" i="5" s="1"/>
  <c r="P47" i="5"/>
  <c r="Q47" i="5" s="1"/>
  <c r="I6" i="6"/>
  <c r="M6" i="6"/>
  <c r="P45" i="5"/>
  <c r="Q45" i="5" s="1"/>
  <c r="J29" i="4"/>
  <c r="I40" i="1"/>
  <c r="J40" i="1" s="1"/>
  <c r="K40" i="1" s="1"/>
  <c r="L40" i="1" s="1"/>
  <c r="I36" i="1"/>
  <c r="J36" i="1" s="1"/>
  <c r="K36" i="1" s="1"/>
  <c r="L36" i="1" s="1"/>
  <c r="I32" i="1"/>
  <c r="J32" i="1" s="1"/>
  <c r="I28" i="1"/>
  <c r="J28" i="1" s="1"/>
  <c r="K28" i="1" s="1"/>
  <c r="L28" i="1" s="1"/>
  <c r="I24" i="1"/>
  <c r="J24" i="1" s="1"/>
  <c r="I41" i="1"/>
  <c r="J41" i="1" s="1"/>
  <c r="I38" i="1"/>
  <c r="J38" i="1" s="1"/>
  <c r="I22" i="1"/>
  <c r="J22" i="1" s="1"/>
  <c r="K22" i="1" s="1"/>
  <c r="L22" i="1" s="1"/>
  <c r="I18" i="1"/>
  <c r="J18" i="1" s="1"/>
  <c r="I35" i="1"/>
  <c r="J35" i="1" s="1"/>
  <c r="I29" i="1"/>
  <c r="J29" i="1" s="1"/>
  <c r="K29" i="1" s="1"/>
  <c r="L29" i="1" s="1"/>
  <c r="I42" i="1"/>
  <c r="J42" i="1" s="1"/>
  <c r="I26" i="1"/>
  <c r="J26" i="1" s="1"/>
  <c r="I30" i="1"/>
  <c r="J30" i="1" s="1"/>
  <c r="I37" i="1"/>
  <c r="J37" i="1" s="1"/>
  <c r="K37" i="1" s="1"/>
  <c r="L37" i="1" s="1"/>
  <c r="I33" i="1"/>
  <c r="J33" i="1" s="1"/>
  <c r="K33" i="1" s="1"/>
  <c r="L33" i="1" s="1"/>
  <c r="I31" i="1"/>
  <c r="J31" i="1" s="1"/>
  <c r="K31" i="1" s="1"/>
  <c r="L31" i="1" s="1"/>
  <c r="I16" i="1"/>
  <c r="J16" i="1" s="1"/>
  <c r="I17" i="1"/>
  <c r="J17" i="1" s="1"/>
  <c r="K17" i="1" s="1"/>
  <c r="L17" i="1" s="1"/>
  <c r="I20" i="1"/>
  <c r="J20" i="1" s="1"/>
  <c r="I21" i="1"/>
  <c r="J21" i="1" s="1"/>
  <c r="I19" i="1"/>
  <c r="J19" i="1" s="1"/>
  <c r="I39" i="1"/>
  <c r="J39" i="1" s="1"/>
  <c r="I27" i="1"/>
  <c r="J27" i="1" s="1"/>
  <c r="K27" i="1" s="1"/>
  <c r="L27" i="1" s="1"/>
  <c r="I25" i="1"/>
  <c r="J25" i="1" s="1"/>
  <c r="I23" i="1"/>
  <c r="J23" i="1" s="1"/>
  <c r="I34" i="1"/>
  <c r="J34" i="1" s="1"/>
  <c r="K34" i="1" s="1"/>
  <c r="L34" i="1" s="1"/>
  <c r="Q40" i="6"/>
  <c r="R40" i="6" s="1"/>
  <c r="G6" i="5"/>
  <c r="G5" i="5"/>
  <c r="I9" i="5"/>
  <c r="I6" i="5" s="1"/>
  <c r="F30" i="2"/>
  <c r="G30" i="2" s="1"/>
  <c r="F18" i="2"/>
  <c r="G18" i="2" s="1"/>
  <c r="F29" i="2"/>
  <c r="G29" i="2" s="1"/>
  <c r="F21" i="2"/>
  <c r="G21" i="2" s="1"/>
  <c r="F34" i="2"/>
  <c r="G34" i="2" s="1"/>
  <c r="F24" i="2"/>
  <c r="G24" i="2" s="1"/>
  <c r="F16" i="2"/>
  <c r="G16" i="2" s="1"/>
  <c r="F27" i="2"/>
  <c r="G27" i="2" s="1"/>
  <c r="F32" i="2"/>
  <c r="G32" i="2" s="1"/>
  <c r="F19" i="2"/>
  <c r="G19" i="2" s="1"/>
  <c r="F22" i="2"/>
  <c r="G22" i="2" s="1"/>
  <c r="F33" i="2"/>
  <c r="G33" i="2" s="1"/>
  <c r="F28" i="2"/>
  <c r="G28" i="2" s="1"/>
  <c r="F17" i="2"/>
  <c r="G17" i="2" s="1"/>
  <c r="F20" i="2"/>
  <c r="G20" i="2" s="1"/>
  <c r="F23" i="2"/>
  <c r="G23" i="2" s="1"/>
  <c r="F26" i="2"/>
  <c r="G26" i="2" s="1"/>
  <c r="F25" i="2"/>
  <c r="G25" i="2" s="1"/>
  <c r="F31" i="2"/>
  <c r="G31" i="2" s="1"/>
  <c r="P31" i="5"/>
  <c r="Q31" i="5" s="1"/>
  <c r="M6" i="5"/>
  <c r="G29" i="4"/>
  <c r="K17" i="4"/>
  <c r="L31" i="4"/>
  <c r="K39" i="4"/>
  <c r="L39" i="4" s="1"/>
  <c r="O6" i="6" l="1"/>
  <c r="O5" i="6" s="1"/>
  <c r="K19" i="2"/>
  <c r="L19" i="2" s="1"/>
  <c r="K26" i="2"/>
  <c r="L26" i="2" s="1"/>
  <c r="K18" i="1"/>
  <c r="L18" i="1" s="1"/>
  <c r="J15" i="3"/>
  <c r="K16" i="3"/>
  <c r="G15" i="2"/>
  <c r="K23" i="1"/>
  <c r="L23" i="1" s="1"/>
  <c r="K30" i="1"/>
  <c r="L30" i="1" s="1"/>
  <c r="K21" i="2"/>
  <c r="L21" i="2" s="1"/>
  <c r="K27" i="2"/>
  <c r="L27" i="2" s="1"/>
  <c r="K32" i="1"/>
  <c r="L32" i="1" s="1"/>
  <c r="K26" i="1"/>
  <c r="L26" i="1" s="1"/>
  <c r="K42" i="1"/>
  <c r="L42" i="1" s="1"/>
  <c r="K18" i="2"/>
  <c r="L18" i="2" s="1"/>
  <c r="K33" i="2"/>
  <c r="L33" i="2" s="1"/>
  <c r="J15" i="1"/>
  <c r="K16" i="1"/>
  <c r="J15" i="2"/>
  <c r="K16" i="2"/>
  <c r="K24" i="1"/>
  <c r="L24" i="1" s="1"/>
  <c r="K22" i="2"/>
  <c r="L22" i="2" s="1"/>
  <c r="K38" i="1"/>
  <c r="L38" i="1" s="1"/>
  <c r="K41" i="1"/>
  <c r="L41" i="1" s="1"/>
  <c r="K25" i="1"/>
  <c r="L25" i="1" s="1"/>
  <c r="G15" i="1"/>
  <c r="K39" i="1"/>
  <c r="L39" i="1" s="1"/>
  <c r="R9" i="6"/>
  <c r="R7" i="6" s="1"/>
  <c r="Q7" i="6"/>
  <c r="Q5" i="6" s="1"/>
  <c r="Q6" i="6"/>
  <c r="P9" i="5"/>
  <c r="O6" i="5"/>
  <c r="O5" i="5" s="1"/>
  <c r="K19" i="1"/>
  <c r="L19" i="1" s="1"/>
  <c r="K35" i="1"/>
  <c r="L35" i="1" s="1"/>
  <c r="K31" i="2"/>
  <c r="L31" i="2" s="1"/>
  <c r="K17" i="2"/>
  <c r="L17" i="2" s="1"/>
  <c r="L17" i="4"/>
  <c r="K29" i="4"/>
  <c r="L29" i="4" s="1"/>
  <c r="K21" i="1"/>
  <c r="L21" i="1" s="1"/>
  <c r="K20" i="1"/>
  <c r="L20" i="1" s="1"/>
  <c r="K28" i="2"/>
  <c r="L28" i="2" s="1"/>
  <c r="L16" i="2" l="1"/>
  <c r="K15" i="2"/>
  <c r="L15" i="2" s="1"/>
  <c r="Q9" i="5"/>
  <c r="Q7" i="5" s="1"/>
  <c r="P7" i="5"/>
  <c r="P5" i="5" s="1"/>
  <c r="K15" i="1"/>
  <c r="L15" i="1" s="1"/>
  <c r="L16" i="1"/>
  <c r="K15" i="3"/>
  <c r="L15" i="3" s="1"/>
  <c r="L16" i="3"/>
</calcChain>
</file>

<file path=xl/sharedStrings.xml><?xml version="1.0" encoding="utf-8"?>
<sst xmlns="http://schemas.openxmlformats.org/spreadsheetml/2006/main" count="517" uniqueCount="246">
  <si>
    <t>Illinois Department of Healthcare and Family Services</t>
  </si>
  <si>
    <t>UPDATED TO REFLECT POOLS EFFECTIVE WITH PUBLIC ACT 104-0007</t>
  </si>
  <si>
    <t>Directed Payment Calculation:  Safety Net Hospitals</t>
  </si>
  <si>
    <t>Annual IP Pool Amount</t>
  </si>
  <si>
    <t>Annual OP Pool Amount</t>
  </si>
  <si>
    <t>Quarterly IP Pool Amount</t>
  </si>
  <si>
    <t>Quarterly OP Pool Amount</t>
  </si>
  <si>
    <t>Determination Period: July 1, 2025 - September 30, 2025</t>
  </si>
  <si>
    <t>Data Period:  January 1, 2025 - March 31, 2025</t>
  </si>
  <si>
    <t>Hospital Old ID</t>
  </si>
  <si>
    <t>Hospital Name</t>
  </si>
  <si>
    <t>HFS  Class</t>
  </si>
  <si>
    <t>MCO Days</t>
  </si>
  <si>
    <t>IP Per Day Fixed Pool Value</t>
  </si>
  <si>
    <t>Inpatient Fixed Pool Payment</t>
  </si>
  <si>
    <t>MCO OP Claims</t>
  </si>
  <si>
    <t>OP Per Claim Fixed Pool Value</t>
  </si>
  <si>
    <t>Outpatient Per Claim Fixed Pool Payment</t>
  </si>
  <si>
    <t>Total Directed Payment Qtr Amt</t>
  </si>
  <si>
    <t>Monthly Payment</t>
  </si>
  <si>
    <t>La Rabida Children's Hospital</t>
  </si>
  <si>
    <t>OSF Saint Elizabeth Med Center</t>
  </si>
  <si>
    <t>Humboldt Park Health</t>
  </si>
  <si>
    <t>Touchette Regional Hospital</t>
  </si>
  <si>
    <t>Loretto Hospital</t>
  </si>
  <si>
    <t>Saint Anthony Hospital</t>
  </si>
  <si>
    <t>Thorek Memorial Hospital</t>
  </si>
  <si>
    <t>St Bernard Hosp &amp; Hlth Care Ctr</t>
  </si>
  <si>
    <t>Jackson Park Hospital &amp; Med Ctr</t>
  </si>
  <si>
    <t>South Shore Hospital</t>
  </si>
  <si>
    <t>Methodist Hospital of Chicago</t>
  </si>
  <si>
    <t>Swedish Covenant Hospital</t>
  </si>
  <si>
    <t>Roseland Community Hospital</t>
  </si>
  <si>
    <t>AMITA Adventist MC-GlenOaks</t>
  </si>
  <si>
    <t>Presence Saint Mary Hospital</t>
  </si>
  <si>
    <t>Presence Mercy Medical Center</t>
  </si>
  <si>
    <t>Gateway Regional Medical Center</t>
  </si>
  <si>
    <t>Mount Sinai Hospital</t>
  </si>
  <si>
    <t>Holy Cross Hospital</t>
  </si>
  <si>
    <t>St Mary's Hospital</t>
  </si>
  <si>
    <t>West Suburban Med Ctr</t>
  </si>
  <si>
    <t>Insight Hospital and Medical Center</t>
  </si>
  <si>
    <t>Community First Medical Center</t>
  </si>
  <si>
    <t>Little Co of Mary Hosp &amp; HCC</t>
  </si>
  <si>
    <t>Ingalls Memorial Hospital</t>
  </si>
  <si>
    <t>Harrisburg Medical Center</t>
  </si>
  <si>
    <t>Weiss Memorial Hosp</t>
  </si>
  <si>
    <t>Directed Payment Calculation:  Public Hospitals</t>
  </si>
  <si>
    <t>Franklin Hospital District</t>
  </si>
  <si>
    <t>Public</t>
  </si>
  <si>
    <t>Warner Hospital &amp; Health Srvcs</t>
  </si>
  <si>
    <t>Memorial Hospital</t>
  </si>
  <si>
    <t>Clay County Hospital</t>
  </si>
  <si>
    <t>Hammond-Henry Hospital</t>
  </si>
  <si>
    <t>Mason District Hospital</t>
  </si>
  <si>
    <t>Jersey Community Hospital</t>
  </si>
  <si>
    <t>Morrison Community Hospital</t>
  </si>
  <si>
    <t>Wabash General Hospital</t>
  </si>
  <si>
    <t>Massac Memorial Hospital</t>
  </si>
  <si>
    <t>McDonough District Hospital</t>
  </si>
  <si>
    <t>Hamilton Memorial Hosp District</t>
  </si>
  <si>
    <t>Washington County Hospital</t>
  </si>
  <si>
    <t>Pinckneyville Community Hosp</t>
  </si>
  <si>
    <t>Sarah D Culbertson Mem Hosp</t>
  </si>
  <si>
    <t>Crawford Memorial Hospital</t>
  </si>
  <si>
    <t>Salem Township Hospital</t>
  </si>
  <si>
    <t>CGH Medical Center</t>
  </si>
  <si>
    <t>Sparta Community Hospital</t>
  </si>
  <si>
    <t>Directed Payment Calculation:  Critical Access Hospitals</t>
  </si>
  <si>
    <t>Genesis Medical Center</t>
  </si>
  <si>
    <t>Critical Access</t>
  </si>
  <si>
    <t>Union County Hospital</t>
  </si>
  <si>
    <t>Carlinville Area Hospital</t>
  </si>
  <si>
    <t>Thomas H Boyd Memorial Hospital</t>
  </si>
  <si>
    <t>Marshall Browning Hospital</t>
  </si>
  <si>
    <t>Ferrell Hospital</t>
  </si>
  <si>
    <t>Advocate Eureka Hospital</t>
  </si>
  <si>
    <t>Fairfield Memorial Hospital</t>
  </si>
  <si>
    <t>Gibson Area Hosp &amp; Hlth Servcs</t>
  </si>
  <si>
    <t>Midwest Medical Center</t>
  </si>
  <si>
    <t>Mercyhealth Hosp-Harvard Campus</t>
  </si>
  <si>
    <t>HSHS St Joseph's Hospital</t>
  </si>
  <si>
    <t>Hillsboro Area Hospital</t>
  </si>
  <si>
    <t>Hopedale Medical Complex</t>
  </si>
  <si>
    <t>Carle Hoopeston Region Hlth Ctr</t>
  </si>
  <si>
    <t>Memorial Hospital Jacksonville</t>
  </si>
  <si>
    <t>OSF Saint Luke Medical Center</t>
  </si>
  <si>
    <t>Lawrence County Memorial Hosp</t>
  </si>
  <si>
    <t>Abraham Lincoln Memorial Hosp</t>
  </si>
  <si>
    <t>HSHS St Francis Hospital</t>
  </si>
  <si>
    <t>OSF Saint Paul Medical Center</t>
  </si>
  <si>
    <t>OSF Holy Family Medical Center</t>
  </si>
  <si>
    <t>Kirby Medical Center</t>
  </si>
  <si>
    <t>St Joseph Memorial Hospital</t>
  </si>
  <si>
    <t>Carle Richland Memorial Hospital</t>
  </si>
  <si>
    <t>Pana Community Hospital</t>
  </si>
  <si>
    <t>Paris Community Hospital</t>
  </si>
  <si>
    <t>Illini Community Hospital</t>
  </si>
  <si>
    <t>OSF St. Clare</t>
  </si>
  <si>
    <t>Red Bud Regional Hospital</t>
  </si>
  <si>
    <t>Rochelle Community Hospital</t>
  </si>
  <si>
    <t>Hardin County General Hospital</t>
  </si>
  <si>
    <t>Community Hospital of Staunton</t>
  </si>
  <si>
    <t>NW Med Valley West Hospital</t>
  </si>
  <si>
    <t>Taylorville Memorial Hospital</t>
  </si>
  <si>
    <t>Fayette County Hospital &amp; LTC</t>
  </si>
  <si>
    <t>Iroquois Mem Hosp &amp; Res Home</t>
  </si>
  <si>
    <t>HSHS Good Shepherd Hospital</t>
  </si>
  <si>
    <t>UPDATED TO REFLECT RATES EFFECTIVE WITH PUBLIC ACT 104-0007</t>
  </si>
  <si>
    <t>Directed Payment Calculation:  LTAC, Psych, Rehab Hospitals Hospitals</t>
  </si>
  <si>
    <t>IP Days</t>
  </si>
  <si>
    <t>IP Rate</t>
  </si>
  <si>
    <t>IP Directed Payment</t>
  </si>
  <si>
    <t>OP Claims</t>
  </si>
  <si>
    <t>OP Rate</t>
  </si>
  <si>
    <t>OP Directed Payment</t>
  </si>
  <si>
    <t>Total Directed Payment</t>
  </si>
  <si>
    <t>RML Specialty Hospital</t>
  </si>
  <si>
    <t>LTAC</t>
  </si>
  <si>
    <t>Kindred Hosp Chicago Northlake</t>
  </si>
  <si>
    <t>Kindred Chicago Central Hosp</t>
  </si>
  <si>
    <t>Kindred Hospital Sycamore</t>
  </si>
  <si>
    <t>OSF Transitional Care Hospital Peoria</t>
  </si>
  <si>
    <t>Presence Holy Family Med Center</t>
  </si>
  <si>
    <t>LTAC Totals</t>
  </si>
  <si>
    <t>AMITA Hlth Alexian Bros BH Hosp</t>
  </si>
  <si>
    <t>Psych FS</t>
  </si>
  <si>
    <t>Linden Oaks Behavioral Health</t>
  </si>
  <si>
    <t>Lake Behavioral Health</t>
  </si>
  <si>
    <t>Garfield Park Behavioral Hosp</t>
  </si>
  <si>
    <t>Hartgrove Behavioral Health Sys</t>
  </si>
  <si>
    <t>Streamwood Behavioral Hcare Sys</t>
  </si>
  <si>
    <t>Riveredge Hospital</t>
  </si>
  <si>
    <t>Lincoln Prairie Beh Health Ctr</t>
  </si>
  <si>
    <t>The Pavilion</t>
  </si>
  <si>
    <t>Chicago Behavioral Hospital</t>
  </si>
  <si>
    <t>Silver Oaks Behavioral Hospital</t>
  </si>
  <si>
    <t>Montrose Behavioral Health Hosp</t>
  </si>
  <si>
    <t>Freestanding Psych Totals</t>
  </si>
  <si>
    <t>Shirley Ryan Ability Lab</t>
  </si>
  <si>
    <t>Rehab FS</t>
  </si>
  <si>
    <t>Van Matre HealthSouth Rehb Hsp</t>
  </si>
  <si>
    <t>NW Med Marianjoy Rehab Hospital</t>
  </si>
  <si>
    <t>Schwab Rehabilitation Hospital</t>
  </si>
  <si>
    <t>Anderson Rehabiliation Hospital</t>
  </si>
  <si>
    <t xml:space="preserve">ENCOMPASS HEALTH REHABILITATION INSTITUTE OF LIBERTYVILLE                                           </t>
  </si>
  <si>
    <t xml:space="preserve">THE REHABILITATION INSTITUTE OF SOUTHERN ILLINOIS                                                   </t>
  </si>
  <si>
    <t xml:space="preserve">THE QUAD CITIES REHABILITATION                                                                      </t>
  </si>
  <si>
    <t>Freestanding Rehab Totals</t>
  </si>
  <si>
    <t>Directed Payment Calculation:  High Medicaid Hospitals</t>
  </si>
  <si>
    <t>Inpatient</t>
  </si>
  <si>
    <t>Outpatient</t>
  </si>
  <si>
    <t>HFS Conf. Class</t>
  </si>
  <si>
    <t>Admits</t>
  </si>
  <si>
    <t>Relative Weight</t>
  </si>
  <si>
    <t>Case Mix</t>
  </si>
  <si>
    <t>Rate</t>
  </si>
  <si>
    <t>Directed Payment</t>
  </si>
  <si>
    <t>EAGPs</t>
  </si>
  <si>
    <t>Total Qtr Directed Payments</t>
  </si>
  <si>
    <t>OSF St Anthony's Health Center</t>
  </si>
  <si>
    <t>Rush-Copley Medical Center</t>
  </si>
  <si>
    <t>HSHS St Elizabeth's Hospital</t>
  </si>
  <si>
    <t>MacNeal Hospital</t>
  </si>
  <si>
    <t>Memorial Hosp of Carbondale</t>
  </si>
  <si>
    <t>University of Chicago Medicine</t>
  </si>
  <si>
    <t>Ann &amp; Robert H Lurie Child Hosp</t>
  </si>
  <si>
    <t>Rush University Medical Center</t>
  </si>
  <si>
    <t>Advocate Illinois Masonic MC</t>
  </si>
  <si>
    <t>Northwestern Memorial Hospital</t>
  </si>
  <si>
    <t>OSF Sacred Heart</t>
  </si>
  <si>
    <t>HSHS St Mary's Hospital</t>
  </si>
  <si>
    <t>Elmhurst Hospital</t>
  </si>
  <si>
    <t>NorthShore Univ HealthSystem</t>
  </si>
  <si>
    <t>Presence Saint Francis Hospital</t>
  </si>
  <si>
    <t>OSF St Mary Medical Center</t>
  </si>
  <si>
    <t>Herrin Hospital</t>
  </si>
  <si>
    <t>Presence St Mary's Hospital</t>
  </si>
  <si>
    <t>Riverside Medical Center</t>
  </si>
  <si>
    <t>Centegra Hospital-McHenry</t>
  </si>
  <si>
    <t>Loyola University Med Center</t>
  </si>
  <si>
    <t>Sarah Bush Lincoln Health Ctr</t>
  </si>
  <si>
    <t>Anderson Hospital</t>
  </si>
  <si>
    <t>Edward Hospital</t>
  </si>
  <si>
    <t>Advocate Christ Medical Center</t>
  </si>
  <si>
    <t>UnityPoint Health - Methodist</t>
  </si>
  <si>
    <t>OSF Saint Francis Medical Ctr</t>
  </si>
  <si>
    <t>Mercyhealth Hosp-Rockton Ave</t>
  </si>
  <si>
    <t>SwedishAmerican Hospital</t>
  </si>
  <si>
    <t>Memorial Medical Center</t>
  </si>
  <si>
    <t>HSHS St John's Hospital</t>
  </si>
  <si>
    <t>Carle Foundation Hospital</t>
  </si>
  <si>
    <t>Vista Medical Center East</t>
  </si>
  <si>
    <t>NW Med Central DuPage Hospital</t>
  </si>
  <si>
    <t>Franciscan Health Oly Fl/Chg</t>
  </si>
  <si>
    <t>Presence Saint Joseph Hospital</t>
  </si>
  <si>
    <t>Advocate Sherman Hospital</t>
  </si>
  <si>
    <t>OSF Saint Anthony Medical Ctr</t>
  </si>
  <si>
    <t>OSF Heart of Mary(Prev. Presence Covenant Med Center)</t>
  </si>
  <si>
    <t>Decatur Memorial Hospital</t>
  </si>
  <si>
    <t>Directed Payment Calculation:  Other Acute Hospitals</t>
  </si>
  <si>
    <t>Alton Memorial Hospital</t>
  </si>
  <si>
    <t>Northwest Community Hospital</t>
  </si>
  <si>
    <t>AMITA Adventist MC-Bolingbrook</t>
  </si>
  <si>
    <t>OSF St Joseph Medical Center</t>
  </si>
  <si>
    <t>Advocate Good Shepherd Hospital</t>
  </si>
  <si>
    <t>Graham Hospital</t>
  </si>
  <si>
    <t>Presence Resurrection Med Ctr</t>
  </si>
  <si>
    <t>Shriners Hosps for Chld-Chicago</t>
  </si>
  <si>
    <t>NW Med Kishwaukee Hospital</t>
  </si>
  <si>
    <t>Katherine Shaw Bethea Hospital</t>
  </si>
  <si>
    <t>Advocate Good Samaritan Hosp</t>
  </si>
  <si>
    <t>HSHS St Anthony's Memorial Hosp</t>
  </si>
  <si>
    <t>AMITA Hlth Alexian Bros Med Ctr</t>
  </si>
  <si>
    <t>FHN Memorial Hospital</t>
  </si>
  <si>
    <t>NW Med Delnor Hospital</t>
  </si>
  <si>
    <t>HSHS Holy Family Hospital</t>
  </si>
  <si>
    <t>AMITA Adventist MC-Hinsdale</t>
  </si>
  <si>
    <t>AMITA Hlth St Alexius Med Ctr</t>
  </si>
  <si>
    <t>Silver Cross Hospital</t>
  </si>
  <si>
    <t>NW Med Lake Forest Hospital</t>
  </si>
  <si>
    <t>AMITA Adventist MC-La Grange</t>
  </si>
  <si>
    <t>Advocate Condell Medical Center</t>
  </si>
  <si>
    <t>Morris Hospital &amp; Hlthcare Ctrs</t>
  </si>
  <si>
    <t>Good Samaritan Region Hlth Ctr</t>
  </si>
  <si>
    <t>Heartland Regional Medical Ctr</t>
  </si>
  <si>
    <t>Gottlieb Memorial Hosp</t>
  </si>
  <si>
    <t>Crossroads Community Hospital</t>
  </si>
  <si>
    <t>Advocate BroMenn Medical Center</t>
  </si>
  <si>
    <t>Rush Oak Park Hospital</t>
  </si>
  <si>
    <t>UnityPoint Health - Pekin</t>
  </si>
  <si>
    <t>UnityPoint Health - Proctor</t>
  </si>
  <si>
    <t>OSF Saint James-J W Albrecht MC</t>
  </si>
  <si>
    <t>Advocate Lutheran General Hosp</t>
  </si>
  <si>
    <t>Palos Community Hospital</t>
  </si>
  <si>
    <t>Blessing Hospital</t>
  </si>
  <si>
    <t>Genesis Medical Center, Silvis</t>
  </si>
  <si>
    <t>Midwestern Regional Med Ctr</t>
  </si>
  <si>
    <t>MercyHealth Hospital - Crystal Lake</t>
  </si>
  <si>
    <t>Advocate Trinity Hospital</t>
  </si>
  <si>
    <t>Presence Saint Joseph Med Ctr</t>
  </si>
  <si>
    <t>UnityPoint Health - Trinity</t>
  </si>
  <si>
    <t>Advocate South Suburban Hosp</t>
  </si>
  <si>
    <t>Safety Net</t>
  </si>
  <si>
    <t>High Medicaid</t>
  </si>
  <si>
    <t>Other Acute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</si>
</sst>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6" fontId="4" fillId="0" borderId="4" xfId="0" applyNumberFormat="1" applyFont="1" applyBorder="1"/>
    <xf numFmtId="6" fontId="4" fillId="0" borderId="0" xfId="0" applyNumberFormat="1" applyFont="1"/>
    <xf numFmtId="6" fontId="4" fillId="0" borderId="0" xfId="1" applyNumberFormat="1" applyFont="1" applyBorder="1"/>
    <xf numFmtId="6" fontId="0" fillId="0" borderId="5" xfId="0" applyNumberFormat="1" applyBorder="1"/>
    <xf numFmtId="0" fontId="4" fillId="0" borderId="4" xfId="0" applyFont="1" applyBorder="1"/>
    <xf numFmtId="0" fontId="0" fillId="0" borderId="5" xfId="0" applyBorder="1"/>
    <xf numFmtId="164" fontId="4" fillId="0" borderId="6" xfId="2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2" applyNumberFormat="1" applyFont="1" applyBorder="1"/>
    <xf numFmtId="0" fontId="0" fillId="0" borderId="8" xfId="0" applyBorder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7" fillId="2" borderId="9" xfId="3" applyFont="1" applyFill="1" applyBorder="1" applyAlignment="1">
      <alignment horizontal="center" wrapText="1"/>
    </xf>
    <xf numFmtId="165" fontId="7" fillId="2" borderId="9" xfId="1" applyNumberFormat="1" applyFont="1" applyFill="1" applyBorder="1" applyAlignment="1">
      <alignment horizontal="center" wrapText="1"/>
    </xf>
    <xf numFmtId="0" fontId="7" fillId="2" borderId="0" xfId="3" applyFont="1" applyFill="1" applyAlignment="1">
      <alignment horizontal="center" wrapText="1"/>
    </xf>
    <xf numFmtId="165" fontId="7" fillId="2" borderId="0" xfId="1" applyNumberFormat="1" applyFont="1" applyFill="1" applyBorder="1" applyAlignment="1">
      <alignment horizontal="center" wrapText="1"/>
    </xf>
    <xf numFmtId="44" fontId="7" fillId="2" borderId="0" xfId="2" applyFont="1" applyFill="1" applyBorder="1" applyAlignment="1">
      <alignment horizontal="center" wrapText="1"/>
    </xf>
    <xf numFmtId="164" fontId="7" fillId="2" borderId="0" xfId="2" applyNumberFormat="1" applyFont="1" applyFill="1" applyBorder="1" applyAlignment="1">
      <alignment horizont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165" fontId="0" fillId="0" borderId="0" xfId="1" applyNumberFormat="1" applyFont="1"/>
    <xf numFmtId="44" fontId="0" fillId="0" borderId="0" xfId="2" applyFont="1"/>
    <xf numFmtId="164" fontId="0" fillId="0" borderId="0" xfId="2" applyNumberFormat="1" applyFont="1"/>
    <xf numFmtId="164" fontId="0" fillId="0" borderId="0" xfId="0" applyNumberFormat="1" applyAlignment="1">
      <alignment wrapText="1"/>
    </xf>
    <xf numFmtId="6" fontId="4" fillId="0" borderId="4" xfId="2" applyNumberFormat="1" applyFont="1" applyBorder="1"/>
    <xf numFmtId="6" fontId="4" fillId="0" borderId="0" xfId="2" applyNumberFormat="1" applyFont="1" applyBorder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 applyBorder="1"/>
    <xf numFmtId="164" fontId="4" fillId="0" borderId="6" xfId="2" applyNumberFormat="1" applyFont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8" fillId="0" borderId="0" xfId="3" applyFont="1" applyAlignment="1">
      <alignment horizontal="right"/>
    </xf>
    <xf numFmtId="164" fontId="4" fillId="0" borderId="0" xfId="2" applyNumberFormat="1" applyFont="1"/>
    <xf numFmtId="164" fontId="4" fillId="0" borderId="4" xfId="2" applyNumberFormat="1" applyFont="1" applyBorder="1"/>
    <xf numFmtId="164" fontId="4" fillId="0" borderId="0" xfId="2" applyNumberFormat="1" applyFont="1" applyBorder="1"/>
    <xf numFmtId="0" fontId="8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8" fontId="0" fillId="0" borderId="0" xfId="0" applyNumberForma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1" applyNumberFormat="1" applyFont="1" applyBorder="1"/>
    <xf numFmtId="164" fontId="4" fillId="0" borderId="10" xfId="2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7" fontId="0" fillId="0" borderId="0" xfId="2" applyNumberFormat="1" applyFont="1" applyBorder="1"/>
    <xf numFmtId="7" fontId="0" fillId="0" borderId="0" xfId="0" applyNumberFormat="1"/>
    <xf numFmtId="165" fontId="5" fillId="0" borderId="0" xfId="1" applyNumberFormat="1" applyFont="1"/>
    <xf numFmtId="0" fontId="5" fillId="0" borderId="0" xfId="0" applyFont="1"/>
    <xf numFmtId="166" fontId="5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3" applyFont="1" applyAlignment="1">
      <alignment horizontal="center" wrapText="1"/>
    </xf>
    <xf numFmtId="166" fontId="0" fillId="0" borderId="0" xfId="0" applyNumberFormat="1"/>
    <xf numFmtId="44" fontId="0" fillId="0" borderId="0" xfId="0" applyNumberFormat="1" applyAlignment="1">
      <alignment horizontal="center"/>
    </xf>
    <xf numFmtId="165" fontId="3" fillId="0" borderId="0" xfId="1" applyNumberFormat="1" applyFont="1"/>
    <xf numFmtId="0" fontId="3" fillId="0" borderId="0" xfId="0" applyFont="1"/>
    <xf numFmtId="166" fontId="3" fillId="0" borderId="0" xfId="0" applyNumberFormat="1" applyFont="1"/>
    <xf numFmtId="164" fontId="7" fillId="2" borderId="9" xfId="2" applyNumberFormat="1" applyFont="1" applyFill="1" applyBorder="1" applyAlignment="1">
      <alignment horizontal="center" wrapText="1"/>
    </xf>
    <xf numFmtId="7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 2 2" xfId="3" xr:uid="{3A40163E-2B46-4A3E-8884-8E40680846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2AF9-2729-4B8E-8E3A-1692FAE9C478}">
  <sheetPr>
    <pageSetUpPr fitToPage="1"/>
  </sheetPr>
  <dimension ref="A1:N44"/>
  <sheetViews>
    <sheetView tabSelected="1" topLeftCell="B1" workbookViewId="0">
      <selection activeCell="C14" sqref="C14"/>
    </sheetView>
  </sheetViews>
  <sheetFormatPr defaultRowHeight="14.5" x14ac:dyDescent="0.35"/>
  <cols>
    <col min="1" max="1" width="9.1796875" hidden="1" customWidth="1"/>
    <col min="2" max="2" width="8" customWidth="1"/>
    <col min="3" max="3" width="31.453125" bestFit="1" customWidth="1"/>
    <col min="4" max="4" width="14.453125" bestFit="1" customWidth="1"/>
    <col min="6" max="6" width="12.26953125" customWidth="1"/>
    <col min="7" max="7" width="17.7265625" customWidth="1"/>
    <col min="8" max="8" width="12.26953125" customWidth="1"/>
    <col min="9" max="9" width="11.7265625" customWidth="1"/>
    <col min="10" max="10" width="17.7265625" customWidth="1"/>
    <col min="11" max="11" width="14.1796875" customWidth="1"/>
    <col min="12" max="12" width="14.7265625" bestFit="1" customWidth="1"/>
    <col min="13" max="13" width="12.1796875" bestFit="1" customWidth="1"/>
    <col min="14" max="14" width="13.54296875" bestFit="1" customWidth="1"/>
  </cols>
  <sheetData>
    <row r="1" spans="1:13" x14ac:dyDescent="0.35">
      <c r="B1" s="1" t="s">
        <v>0</v>
      </c>
      <c r="F1" s="1" t="s">
        <v>1</v>
      </c>
    </row>
    <row r="2" spans="1:13" x14ac:dyDescent="0.35">
      <c r="B2" s="1" t="s">
        <v>2</v>
      </c>
    </row>
    <row r="3" spans="1:13" ht="15" thickBot="1" x14ac:dyDescent="0.4"/>
    <row r="4" spans="1:13" x14ac:dyDescent="0.35">
      <c r="C4" s="2" t="s">
        <v>3</v>
      </c>
      <c r="D4" s="3"/>
      <c r="E4" s="3"/>
      <c r="F4" s="3"/>
      <c r="G4" s="3" t="s">
        <v>4</v>
      </c>
      <c r="H4" s="4"/>
    </row>
    <row r="5" spans="1:13" x14ac:dyDescent="0.35">
      <c r="C5" s="5">
        <v>579261585</v>
      </c>
      <c r="D5" s="6"/>
      <c r="E5" s="1"/>
      <c r="F5" s="1"/>
      <c r="G5" s="7">
        <v>763418138</v>
      </c>
      <c r="H5" s="8"/>
    </row>
    <row r="6" spans="1:13" x14ac:dyDescent="0.35">
      <c r="C6" s="9" t="s">
        <v>5</v>
      </c>
      <c r="D6" s="1"/>
      <c r="E6" s="1"/>
      <c r="F6" s="1"/>
      <c r="G6" s="1" t="s">
        <v>6</v>
      </c>
      <c r="H6" s="10"/>
    </row>
    <row r="7" spans="1:13" ht="15" thickBot="1" x14ac:dyDescent="0.4">
      <c r="C7" s="11">
        <f>C5/4</f>
        <v>144815396.25</v>
      </c>
      <c r="D7" s="12"/>
      <c r="E7" s="12"/>
      <c r="F7" s="12"/>
      <c r="G7" s="13">
        <f>G5/4</f>
        <v>190854534.5</v>
      </c>
      <c r="H7" s="14"/>
      <c r="J7" s="15"/>
    </row>
    <row r="8" spans="1:13" x14ac:dyDescent="0.35">
      <c r="J8" s="15"/>
    </row>
    <row r="9" spans="1:13" x14ac:dyDescent="0.35">
      <c r="B9" s="1" t="s">
        <v>7</v>
      </c>
    </row>
    <row r="10" spans="1:13" x14ac:dyDescent="0.35">
      <c r="B10" s="1"/>
    </row>
    <row r="11" spans="1:13" x14ac:dyDescent="0.35">
      <c r="B11" s="1" t="s">
        <v>8</v>
      </c>
    </row>
    <row r="12" spans="1:13" x14ac:dyDescent="0.35">
      <c r="K12" s="16"/>
    </row>
    <row r="14" spans="1:13" s="17" customFormat="1" ht="43.5" x14ac:dyDescent="0.35">
      <c r="B14" s="18" t="s">
        <v>9</v>
      </c>
      <c r="C14" s="18" t="s">
        <v>10</v>
      </c>
      <c r="D14" s="18" t="s">
        <v>11</v>
      </c>
      <c r="E14" s="19" t="s">
        <v>12</v>
      </c>
      <c r="F14" s="18" t="s">
        <v>13</v>
      </c>
      <c r="G14" s="18" t="s">
        <v>14</v>
      </c>
      <c r="H14" s="19" t="s">
        <v>15</v>
      </c>
      <c r="I14" s="18" t="s">
        <v>16</v>
      </c>
      <c r="J14" s="18" t="s">
        <v>17</v>
      </c>
      <c r="K14" s="18" t="s">
        <v>18</v>
      </c>
      <c r="L14" s="18" t="s">
        <v>19</v>
      </c>
    </row>
    <row r="15" spans="1:13" s="17" customFormat="1" x14ac:dyDescent="0.35">
      <c r="B15" s="20"/>
      <c r="C15" s="20"/>
      <c r="D15" s="20"/>
      <c r="E15" s="21">
        <v>59762</v>
      </c>
      <c r="F15" s="22">
        <f>C7/E15</f>
        <v>2423.2019719888895</v>
      </c>
      <c r="G15" s="23">
        <f>SUM(G16:G42)</f>
        <v>144815396.25</v>
      </c>
      <c r="H15" s="21">
        <v>187817</v>
      </c>
      <c r="I15" s="22">
        <f>G7/H15</f>
        <v>1016.1728411166189</v>
      </c>
      <c r="J15" s="23">
        <f>SUM(J16:J42)</f>
        <v>190854534.5</v>
      </c>
      <c r="K15" s="23">
        <f>SUM(K16:K42)</f>
        <v>335669930.75</v>
      </c>
      <c r="L15" s="23">
        <f t="shared" ref="L15:L42" si="0">K15/3</f>
        <v>111889976.91666667</v>
      </c>
    </row>
    <row r="16" spans="1:13" x14ac:dyDescent="0.35">
      <c r="A16">
        <v>143301</v>
      </c>
      <c r="B16" s="24">
        <v>3036</v>
      </c>
      <c r="C16" s="25" t="s">
        <v>20</v>
      </c>
      <c r="D16" t="s">
        <v>243</v>
      </c>
      <c r="E16" s="26">
        <v>1612</v>
      </c>
      <c r="F16" s="27">
        <f t="shared" ref="F16:F42" si="1">$F$15</f>
        <v>2423.2019719888895</v>
      </c>
      <c r="G16" s="28">
        <f t="shared" ref="G16:G42" si="2">E16*F16</f>
        <v>3906201.57884609</v>
      </c>
      <c r="H16" s="26">
        <v>3846</v>
      </c>
      <c r="I16" s="27">
        <f t="shared" ref="I16:I42" si="3">$I$15</f>
        <v>1016.1728411166189</v>
      </c>
      <c r="J16" s="28">
        <f t="shared" ref="J16:J42" si="4">H16*I16</f>
        <v>3908200.7469345164</v>
      </c>
      <c r="K16" s="28">
        <f t="shared" ref="K16:K42" si="5">J16+G16</f>
        <v>7814402.3257806059</v>
      </c>
      <c r="L16" s="29">
        <f t="shared" si="0"/>
        <v>2604800.7752602021</v>
      </c>
      <c r="M16" s="15"/>
    </row>
    <row r="17" spans="1:14" x14ac:dyDescent="0.35">
      <c r="A17">
        <v>140110</v>
      </c>
      <c r="B17" s="24">
        <v>15010</v>
      </c>
      <c r="C17" s="25" t="s">
        <v>21</v>
      </c>
      <c r="D17" t="s">
        <v>243</v>
      </c>
      <c r="E17" s="26">
        <v>1288</v>
      </c>
      <c r="F17" s="27">
        <f t="shared" si="1"/>
        <v>2423.2019719888895</v>
      </c>
      <c r="G17" s="28">
        <f t="shared" si="2"/>
        <v>3121084.1399216894</v>
      </c>
      <c r="H17" s="26">
        <v>12763</v>
      </c>
      <c r="I17" s="27">
        <f t="shared" si="3"/>
        <v>1016.1728411166189</v>
      </c>
      <c r="J17" s="28">
        <f t="shared" si="4"/>
        <v>12969413.971171407</v>
      </c>
      <c r="K17" s="28">
        <f t="shared" si="5"/>
        <v>16090498.111093096</v>
      </c>
      <c r="L17" s="29">
        <f t="shared" si="0"/>
        <v>5363499.3703643652</v>
      </c>
      <c r="M17" s="15"/>
    </row>
    <row r="18" spans="1:14" x14ac:dyDescent="0.35">
      <c r="A18">
        <v>140206</v>
      </c>
      <c r="B18" s="24">
        <v>3046</v>
      </c>
      <c r="C18" s="25" t="s">
        <v>22</v>
      </c>
      <c r="D18" t="s">
        <v>243</v>
      </c>
      <c r="E18" s="26">
        <v>2842</v>
      </c>
      <c r="F18" s="27">
        <f t="shared" si="1"/>
        <v>2423.2019719888895</v>
      </c>
      <c r="G18" s="28">
        <f t="shared" si="2"/>
        <v>6886740.0043924237</v>
      </c>
      <c r="H18" s="26">
        <v>5502</v>
      </c>
      <c r="I18" s="27">
        <f t="shared" si="3"/>
        <v>1016.1728411166189</v>
      </c>
      <c r="J18" s="28">
        <f t="shared" si="4"/>
        <v>5590982.9718236374</v>
      </c>
      <c r="K18" s="28">
        <f t="shared" si="5"/>
        <v>12477722.976216061</v>
      </c>
      <c r="L18" s="29">
        <f t="shared" si="0"/>
        <v>4159240.9920720202</v>
      </c>
      <c r="M18" s="15"/>
    </row>
    <row r="19" spans="1:14" x14ac:dyDescent="0.35">
      <c r="A19">
        <v>140077</v>
      </c>
      <c r="B19" s="24">
        <v>5013</v>
      </c>
      <c r="C19" s="25" t="s">
        <v>23</v>
      </c>
      <c r="D19" t="s">
        <v>243</v>
      </c>
      <c r="E19" s="26">
        <v>758</v>
      </c>
      <c r="F19" s="27">
        <f t="shared" si="1"/>
        <v>2423.2019719888895</v>
      </c>
      <c r="G19" s="28">
        <f t="shared" si="2"/>
        <v>1836787.0947675782</v>
      </c>
      <c r="H19" s="26">
        <v>5413</v>
      </c>
      <c r="I19" s="27">
        <f t="shared" si="3"/>
        <v>1016.1728411166189</v>
      </c>
      <c r="J19" s="28">
        <f t="shared" si="4"/>
        <v>5500543.5889642583</v>
      </c>
      <c r="K19" s="28">
        <f t="shared" si="5"/>
        <v>7337330.6837318363</v>
      </c>
      <c r="L19" s="29">
        <f t="shared" si="0"/>
        <v>2445776.8945772788</v>
      </c>
      <c r="M19" s="15"/>
    </row>
    <row r="20" spans="1:14" x14ac:dyDescent="0.35">
      <c r="A20">
        <v>140083</v>
      </c>
      <c r="B20" s="24">
        <v>3038</v>
      </c>
      <c r="C20" s="25" t="s">
        <v>24</v>
      </c>
      <c r="D20" t="s">
        <v>243</v>
      </c>
      <c r="E20" s="26">
        <v>1114</v>
      </c>
      <c r="F20" s="27">
        <f t="shared" si="1"/>
        <v>2423.2019719888895</v>
      </c>
      <c r="G20" s="28">
        <f t="shared" si="2"/>
        <v>2699446.9967956226</v>
      </c>
      <c r="H20" s="26">
        <v>1226</v>
      </c>
      <c r="I20" s="27">
        <f t="shared" si="3"/>
        <v>1016.1728411166189</v>
      </c>
      <c r="J20" s="28">
        <f t="shared" si="4"/>
        <v>1245827.9032089747</v>
      </c>
      <c r="K20" s="28">
        <f t="shared" si="5"/>
        <v>3945274.9000045974</v>
      </c>
      <c r="L20" s="29">
        <f t="shared" si="0"/>
        <v>1315091.6333348658</v>
      </c>
      <c r="M20" s="15"/>
    </row>
    <row r="21" spans="1:14" x14ac:dyDescent="0.35">
      <c r="A21">
        <v>140095</v>
      </c>
      <c r="B21" s="24">
        <v>3075</v>
      </c>
      <c r="C21" s="25" t="s">
        <v>25</v>
      </c>
      <c r="D21" t="s">
        <v>243</v>
      </c>
      <c r="E21" s="26">
        <v>3176</v>
      </c>
      <c r="F21" s="27">
        <f t="shared" si="1"/>
        <v>2423.2019719888895</v>
      </c>
      <c r="G21" s="28">
        <f t="shared" si="2"/>
        <v>7696089.4630367132</v>
      </c>
      <c r="H21" s="26">
        <v>13306</v>
      </c>
      <c r="I21" s="27">
        <f t="shared" si="3"/>
        <v>1016.1728411166189</v>
      </c>
      <c r="J21" s="28">
        <f t="shared" si="4"/>
        <v>13521195.823897731</v>
      </c>
      <c r="K21" s="28">
        <f t="shared" si="5"/>
        <v>21217285.286934443</v>
      </c>
      <c r="L21" s="29">
        <f t="shared" si="0"/>
        <v>7072428.4289781479</v>
      </c>
      <c r="M21" s="15"/>
    </row>
    <row r="22" spans="1:14" x14ac:dyDescent="0.35">
      <c r="A22">
        <v>140115</v>
      </c>
      <c r="B22" s="24">
        <v>3102</v>
      </c>
      <c r="C22" s="25" t="s">
        <v>26</v>
      </c>
      <c r="D22" t="s">
        <v>243</v>
      </c>
      <c r="E22" s="26">
        <v>1654</v>
      </c>
      <c r="F22" s="27">
        <f t="shared" si="1"/>
        <v>2423.2019719888895</v>
      </c>
      <c r="G22" s="28">
        <f t="shared" si="2"/>
        <v>4007976.061669623</v>
      </c>
      <c r="H22" s="26">
        <v>4583</v>
      </c>
      <c r="I22" s="27">
        <f t="shared" si="3"/>
        <v>1016.1728411166189</v>
      </c>
      <c r="J22" s="28">
        <f t="shared" si="4"/>
        <v>4657120.1308374647</v>
      </c>
      <c r="K22" s="28">
        <f t="shared" si="5"/>
        <v>8665096.1925070882</v>
      </c>
      <c r="L22" s="29">
        <f t="shared" si="0"/>
        <v>2888365.3975023627</v>
      </c>
      <c r="M22" s="15"/>
    </row>
    <row r="23" spans="1:14" x14ac:dyDescent="0.35">
      <c r="A23">
        <v>140103</v>
      </c>
      <c r="B23" s="24">
        <v>3050</v>
      </c>
      <c r="C23" s="25" t="s">
        <v>27</v>
      </c>
      <c r="D23" t="s">
        <v>243</v>
      </c>
      <c r="E23" s="26">
        <v>2721</v>
      </c>
      <c r="F23" s="27">
        <f t="shared" si="1"/>
        <v>2423.2019719888895</v>
      </c>
      <c r="G23" s="28">
        <f t="shared" si="2"/>
        <v>6593532.5657817684</v>
      </c>
      <c r="H23" s="26">
        <v>8880</v>
      </c>
      <c r="I23" s="27">
        <f t="shared" si="3"/>
        <v>1016.1728411166189</v>
      </c>
      <c r="J23" s="28">
        <f t="shared" si="4"/>
        <v>9023614.8291155752</v>
      </c>
      <c r="K23" s="28">
        <f t="shared" si="5"/>
        <v>15617147.394897344</v>
      </c>
      <c r="L23" s="29">
        <f t="shared" si="0"/>
        <v>5205715.7982991142</v>
      </c>
      <c r="M23" s="15"/>
    </row>
    <row r="24" spans="1:14" x14ac:dyDescent="0.35">
      <c r="A24">
        <v>140177</v>
      </c>
      <c r="B24" s="24">
        <v>3071</v>
      </c>
      <c r="C24" s="25" t="s">
        <v>28</v>
      </c>
      <c r="D24" t="s">
        <v>243</v>
      </c>
      <c r="E24" s="26">
        <v>2727</v>
      </c>
      <c r="F24" s="27">
        <f t="shared" si="1"/>
        <v>2423.2019719888895</v>
      </c>
      <c r="G24" s="28">
        <f t="shared" si="2"/>
        <v>6608071.7776137013</v>
      </c>
      <c r="H24" s="26">
        <v>2408</v>
      </c>
      <c r="I24" s="27">
        <f t="shared" si="3"/>
        <v>1016.1728411166189</v>
      </c>
      <c r="J24" s="28">
        <f t="shared" si="4"/>
        <v>2446944.2014088184</v>
      </c>
      <c r="K24" s="28">
        <f t="shared" si="5"/>
        <v>9055015.9790225197</v>
      </c>
      <c r="L24" s="29">
        <f t="shared" si="0"/>
        <v>3018338.6596741732</v>
      </c>
      <c r="M24" s="15"/>
    </row>
    <row r="25" spans="1:14" x14ac:dyDescent="0.35">
      <c r="A25">
        <v>140181</v>
      </c>
      <c r="B25" s="24">
        <v>3068</v>
      </c>
      <c r="C25" s="25" t="s">
        <v>29</v>
      </c>
      <c r="D25" t="s">
        <v>243</v>
      </c>
      <c r="E25" s="26">
        <v>1074</v>
      </c>
      <c r="F25" s="27">
        <f t="shared" si="1"/>
        <v>2423.2019719888895</v>
      </c>
      <c r="G25" s="28">
        <f t="shared" si="2"/>
        <v>2602518.9179160674</v>
      </c>
      <c r="H25" s="26">
        <v>769</v>
      </c>
      <c r="I25" s="27">
        <f t="shared" si="3"/>
        <v>1016.1728411166189</v>
      </c>
      <c r="J25" s="28">
        <f t="shared" si="4"/>
        <v>781436.91481867991</v>
      </c>
      <c r="K25" s="28">
        <f t="shared" si="5"/>
        <v>3383955.8327347473</v>
      </c>
      <c r="L25" s="29">
        <f t="shared" si="0"/>
        <v>1127985.2775782491</v>
      </c>
      <c r="M25" s="15"/>
    </row>
    <row r="26" spans="1:14" x14ac:dyDescent="0.35">
      <c r="A26">
        <v>140197</v>
      </c>
      <c r="B26" s="24">
        <v>3020</v>
      </c>
      <c r="C26" s="25" t="s">
        <v>30</v>
      </c>
      <c r="D26" t="s">
        <v>243</v>
      </c>
      <c r="E26" s="26">
        <v>1814</v>
      </c>
      <c r="F26" s="27">
        <f t="shared" si="1"/>
        <v>2423.2019719888895</v>
      </c>
      <c r="G26" s="28">
        <f t="shared" si="2"/>
        <v>4395688.3771878453</v>
      </c>
      <c r="H26" s="26">
        <v>387</v>
      </c>
      <c r="I26" s="27">
        <f t="shared" si="3"/>
        <v>1016.1728411166189</v>
      </c>
      <c r="J26" s="28">
        <f t="shared" si="4"/>
        <v>393258.88951213151</v>
      </c>
      <c r="K26" s="28">
        <f t="shared" si="5"/>
        <v>4788947.2666999772</v>
      </c>
      <c r="L26" s="29">
        <f t="shared" si="0"/>
        <v>1596315.7555666592</v>
      </c>
      <c r="M26" s="15"/>
    </row>
    <row r="27" spans="1:14" x14ac:dyDescent="0.35">
      <c r="A27">
        <v>140114</v>
      </c>
      <c r="B27" s="24">
        <v>3056</v>
      </c>
      <c r="C27" s="25" t="s">
        <v>31</v>
      </c>
      <c r="D27" t="s">
        <v>243</v>
      </c>
      <c r="E27" s="26">
        <v>3488</v>
      </c>
      <c r="F27" s="27">
        <f t="shared" si="1"/>
        <v>2423.2019719888895</v>
      </c>
      <c r="G27" s="28">
        <f t="shared" si="2"/>
        <v>8452128.4782972466</v>
      </c>
      <c r="H27" s="26">
        <v>14988</v>
      </c>
      <c r="I27" s="27">
        <f t="shared" si="3"/>
        <v>1016.1728411166189</v>
      </c>
      <c r="J27" s="28">
        <f t="shared" si="4"/>
        <v>15230398.542655883</v>
      </c>
      <c r="K27" s="28">
        <f t="shared" si="5"/>
        <v>23682527.02095313</v>
      </c>
      <c r="L27" s="29">
        <f t="shared" si="0"/>
        <v>7894175.6736510433</v>
      </c>
      <c r="M27" s="15"/>
    </row>
    <row r="28" spans="1:14" x14ac:dyDescent="0.35">
      <c r="A28">
        <v>140068</v>
      </c>
      <c r="B28" s="24">
        <v>3107</v>
      </c>
      <c r="C28" s="25" t="s">
        <v>32</v>
      </c>
      <c r="D28" t="s">
        <v>243</v>
      </c>
      <c r="E28" s="26">
        <v>1327</v>
      </c>
      <c r="F28" s="27">
        <f t="shared" si="1"/>
        <v>2423.2019719888895</v>
      </c>
      <c r="G28" s="28">
        <f t="shared" si="2"/>
        <v>3215589.0168292564</v>
      </c>
      <c r="H28" s="26">
        <v>2774</v>
      </c>
      <c r="I28" s="27">
        <f t="shared" si="3"/>
        <v>1016.1728411166189</v>
      </c>
      <c r="J28" s="28">
        <f t="shared" si="4"/>
        <v>2818863.4612575006</v>
      </c>
      <c r="K28" s="28">
        <f t="shared" si="5"/>
        <v>6034452.4780867565</v>
      </c>
      <c r="L28" s="29">
        <f t="shared" si="0"/>
        <v>2011484.1593622521</v>
      </c>
      <c r="M28" s="15"/>
    </row>
    <row r="29" spans="1:14" x14ac:dyDescent="0.35">
      <c r="A29">
        <v>140292</v>
      </c>
      <c r="B29" s="24">
        <v>7074</v>
      </c>
      <c r="C29" s="25" t="s">
        <v>33</v>
      </c>
      <c r="D29" t="s">
        <v>243</v>
      </c>
      <c r="E29" s="26">
        <v>1776</v>
      </c>
      <c r="F29" s="27">
        <f t="shared" si="1"/>
        <v>2423.2019719888895</v>
      </c>
      <c r="G29" s="28">
        <f t="shared" si="2"/>
        <v>4303606.7022522679</v>
      </c>
      <c r="H29" s="26">
        <v>3216</v>
      </c>
      <c r="I29" s="27">
        <f t="shared" si="3"/>
        <v>1016.1728411166189</v>
      </c>
      <c r="J29" s="28">
        <f t="shared" si="4"/>
        <v>3268011.8570310464</v>
      </c>
      <c r="K29" s="28">
        <f t="shared" si="5"/>
        <v>7571618.5592833143</v>
      </c>
      <c r="L29" s="29">
        <f t="shared" si="0"/>
        <v>2523872.8530944381</v>
      </c>
      <c r="M29" s="15"/>
      <c r="N29" s="16"/>
    </row>
    <row r="30" spans="1:14" x14ac:dyDescent="0.35">
      <c r="A30">
        <v>140180</v>
      </c>
      <c r="B30" s="24">
        <v>3054</v>
      </c>
      <c r="C30" s="25" t="s">
        <v>34</v>
      </c>
      <c r="D30" t="s">
        <v>243</v>
      </c>
      <c r="E30" s="26">
        <v>8218</v>
      </c>
      <c r="F30" s="27">
        <f t="shared" si="1"/>
        <v>2423.2019719888895</v>
      </c>
      <c r="G30" s="28">
        <f t="shared" si="2"/>
        <v>19913873.805804692</v>
      </c>
      <c r="H30" s="26">
        <v>17747</v>
      </c>
      <c r="I30" s="27">
        <f t="shared" si="3"/>
        <v>1016.1728411166189</v>
      </c>
      <c r="J30" s="28">
        <f t="shared" si="4"/>
        <v>18034019.411296636</v>
      </c>
      <c r="K30" s="28">
        <f t="shared" si="5"/>
        <v>37947893.217101328</v>
      </c>
      <c r="L30" s="29">
        <f t="shared" si="0"/>
        <v>12649297.739033775</v>
      </c>
      <c r="M30" s="15"/>
    </row>
    <row r="31" spans="1:14" x14ac:dyDescent="0.35">
      <c r="A31">
        <v>140174</v>
      </c>
      <c r="B31" s="24">
        <v>1012</v>
      </c>
      <c r="C31" s="25" t="s">
        <v>35</v>
      </c>
      <c r="D31" t="s">
        <v>243</v>
      </c>
      <c r="E31" s="26">
        <v>2049</v>
      </c>
      <c r="F31" s="27">
        <f t="shared" si="1"/>
        <v>2423.2019719888895</v>
      </c>
      <c r="G31" s="28">
        <f t="shared" si="2"/>
        <v>4965140.8406052347</v>
      </c>
      <c r="H31" s="26">
        <v>5316</v>
      </c>
      <c r="I31" s="27">
        <f t="shared" si="3"/>
        <v>1016.1728411166189</v>
      </c>
      <c r="J31" s="28">
        <f t="shared" si="4"/>
        <v>5401974.8233759459</v>
      </c>
      <c r="K31" s="28">
        <f t="shared" si="5"/>
        <v>10367115.663981181</v>
      </c>
      <c r="L31" s="29">
        <f t="shared" si="0"/>
        <v>3455705.2213270604</v>
      </c>
      <c r="M31" s="15"/>
    </row>
    <row r="32" spans="1:14" x14ac:dyDescent="0.35">
      <c r="A32">
        <v>140125</v>
      </c>
      <c r="B32" s="24">
        <v>7007</v>
      </c>
      <c r="C32" s="25" t="s">
        <v>36</v>
      </c>
      <c r="D32" t="s">
        <v>243</v>
      </c>
      <c r="E32" s="26">
        <v>1022</v>
      </c>
      <c r="F32" s="27">
        <f t="shared" si="1"/>
        <v>2423.2019719888895</v>
      </c>
      <c r="G32" s="28">
        <f t="shared" si="2"/>
        <v>2476512.415372645</v>
      </c>
      <c r="H32" s="26">
        <v>3873</v>
      </c>
      <c r="I32" s="27">
        <f t="shared" si="3"/>
        <v>1016.1728411166189</v>
      </c>
      <c r="J32" s="28">
        <f t="shared" si="4"/>
        <v>3935637.4136446649</v>
      </c>
      <c r="K32" s="28">
        <f t="shared" si="5"/>
        <v>6412149.8290173095</v>
      </c>
      <c r="L32" s="29">
        <f t="shared" si="0"/>
        <v>2137383.276339103</v>
      </c>
      <c r="M32" s="15"/>
    </row>
    <row r="33" spans="1:13" x14ac:dyDescent="0.35">
      <c r="A33">
        <v>140018</v>
      </c>
      <c r="B33" s="24">
        <v>3045</v>
      </c>
      <c r="C33" s="25" t="s">
        <v>37</v>
      </c>
      <c r="D33" t="s">
        <v>243</v>
      </c>
      <c r="E33" s="26">
        <v>6059</v>
      </c>
      <c r="F33" s="27">
        <f t="shared" si="1"/>
        <v>2423.2019719888895</v>
      </c>
      <c r="G33" s="28">
        <f t="shared" si="2"/>
        <v>14682180.748280682</v>
      </c>
      <c r="H33" s="26">
        <v>14361</v>
      </c>
      <c r="I33" s="27">
        <f t="shared" si="3"/>
        <v>1016.1728411166189</v>
      </c>
      <c r="J33" s="28">
        <f t="shared" si="4"/>
        <v>14593258.171275765</v>
      </c>
      <c r="K33" s="28">
        <f t="shared" si="5"/>
        <v>29275438.919556446</v>
      </c>
      <c r="L33" s="29">
        <f t="shared" si="0"/>
        <v>9758479.6398521494</v>
      </c>
      <c r="M33" s="15"/>
    </row>
    <row r="34" spans="1:13" x14ac:dyDescent="0.35">
      <c r="A34">
        <v>140133</v>
      </c>
      <c r="B34" s="24">
        <v>3032</v>
      </c>
      <c r="C34" s="25" t="s">
        <v>38</v>
      </c>
      <c r="D34" t="s">
        <v>243</v>
      </c>
      <c r="E34" s="26">
        <v>2683</v>
      </c>
      <c r="F34" s="27">
        <f t="shared" si="1"/>
        <v>2423.2019719888895</v>
      </c>
      <c r="G34" s="28">
        <f t="shared" si="2"/>
        <v>6501450.89084619</v>
      </c>
      <c r="H34" s="26">
        <v>6996</v>
      </c>
      <c r="I34" s="27">
        <f t="shared" si="3"/>
        <v>1016.1728411166189</v>
      </c>
      <c r="J34" s="28">
        <f t="shared" si="4"/>
        <v>7109145.1964518661</v>
      </c>
      <c r="K34" s="28">
        <f t="shared" si="5"/>
        <v>13610596.087298056</v>
      </c>
      <c r="L34" s="29">
        <f t="shared" si="0"/>
        <v>4536865.3624326857</v>
      </c>
      <c r="M34" s="15"/>
    </row>
    <row r="35" spans="1:13" x14ac:dyDescent="0.35">
      <c r="A35">
        <v>140034</v>
      </c>
      <c r="B35" s="24">
        <v>3011</v>
      </c>
      <c r="C35" s="25" t="s">
        <v>39</v>
      </c>
      <c r="D35" t="s">
        <v>243</v>
      </c>
      <c r="E35" s="26">
        <v>608</v>
      </c>
      <c r="F35" s="27">
        <f t="shared" si="1"/>
        <v>2423.2019719888895</v>
      </c>
      <c r="G35" s="28">
        <f t="shared" si="2"/>
        <v>1473306.7989692448</v>
      </c>
      <c r="H35" s="26">
        <v>5524</v>
      </c>
      <c r="I35" s="27">
        <f t="shared" si="3"/>
        <v>1016.1728411166189</v>
      </c>
      <c r="J35" s="28">
        <f t="shared" si="4"/>
        <v>5613338.7743282029</v>
      </c>
      <c r="K35" s="28">
        <f t="shared" si="5"/>
        <v>7086645.5732974475</v>
      </c>
      <c r="L35" s="29">
        <f t="shared" si="0"/>
        <v>2362215.1910991492</v>
      </c>
      <c r="M35" s="15"/>
    </row>
    <row r="36" spans="1:13" x14ac:dyDescent="0.35">
      <c r="A36">
        <v>140049</v>
      </c>
      <c r="B36" s="24">
        <v>15001</v>
      </c>
      <c r="C36" s="25" t="s">
        <v>40</v>
      </c>
      <c r="D36" t="s">
        <v>243</v>
      </c>
      <c r="E36" s="26">
        <v>2019</v>
      </c>
      <c r="F36" s="27">
        <f t="shared" si="1"/>
        <v>2423.2019719888895</v>
      </c>
      <c r="G36" s="28">
        <f t="shared" si="2"/>
        <v>4892444.7814455675</v>
      </c>
      <c r="H36" s="26">
        <v>4954</v>
      </c>
      <c r="I36" s="27">
        <f t="shared" si="3"/>
        <v>1016.1728411166189</v>
      </c>
      <c r="J36" s="28">
        <f t="shared" si="4"/>
        <v>5034120.2548917299</v>
      </c>
      <c r="K36" s="28">
        <f t="shared" si="5"/>
        <v>9926565.0363372974</v>
      </c>
      <c r="L36" s="29">
        <f t="shared" si="0"/>
        <v>3308855.0121124326</v>
      </c>
      <c r="M36" s="15"/>
    </row>
    <row r="37" spans="1:13" x14ac:dyDescent="0.35">
      <c r="A37">
        <v>140158</v>
      </c>
      <c r="B37" s="24">
        <v>3042</v>
      </c>
      <c r="C37" s="25" t="s">
        <v>41</v>
      </c>
      <c r="D37" t="s">
        <v>243</v>
      </c>
      <c r="E37" s="26">
        <v>1577</v>
      </c>
      <c r="F37" s="27">
        <f t="shared" si="1"/>
        <v>2423.2019719888895</v>
      </c>
      <c r="G37" s="28">
        <f t="shared" si="2"/>
        <v>3821389.5098264785</v>
      </c>
      <c r="H37" s="26">
        <v>8095</v>
      </c>
      <c r="I37" s="27">
        <f t="shared" si="3"/>
        <v>1016.1728411166189</v>
      </c>
      <c r="J37" s="28">
        <f t="shared" si="4"/>
        <v>8225919.1488390295</v>
      </c>
      <c r="K37" s="28">
        <f t="shared" si="5"/>
        <v>12047308.658665508</v>
      </c>
      <c r="L37" s="29">
        <f t="shared" si="0"/>
        <v>4015769.5528885028</v>
      </c>
      <c r="M37" s="15"/>
    </row>
    <row r="38" spans="1:13" x14ac:dyDescent="0.35">
      <c r="B38" s="24">
        <v>3085</v>
      </c>
      <c r="C38" s="25" t="s">
        <v>42</v>
      </c>
      <c r="D38" t="s">
        <v>243</v>
      </c>
      <c r="E38" s="26">
        <v>614</v>
      </c>
      <c r="F38" s="27">
        <f t="shared" si="1"/>
        <v>2423.2019719888895</v>
      </c>
      <c r="G38" s="28">
        <f t="shared" si="2"/>
        <v>1487846.0108011782</v>
      </c>
      <c r="H38" s="26">
        <v>3180</v>
      </c>
      <c r="I38" s="27">
        <f t="shared" si="3"/>
        <v>1016.1728411166189</v>
      </c>
      <c r="J38" s="28">
        <f t="shared" si="4"/>
        <v>3231429.6347508482</v>
      </c>
      <c r="K38" s="28">
        <f t="shared" si="5"/>
        <v>4719275.6455520261</v>
      </c>
      <c r="L38" s="29">
        <f t="shared" si="0"/>
        <v>1573091.8818506754</v>
      </c>
      <c r="M38" s="15"/>
    </row>
    <row r="39" spans="1:13" x14ac:dyDescent="0.35">
      <c r="B39" s="24">
        <v>3072</v>
      </c>
      <c r="C39" s="25" t="s">
        <v>43</v>
      </c>
      <c r="D39" t="s">
        <v>243</v>
      </c>
      <c r="E39" s="26">
        <v>2405</v>
      </c>
      <c r="F39" s="27">
        <f t="shared" si="1"/>
        <v>2423.2019719888895</v>
      </c>
      <c r="G39" s="28">
        <f t="shared" si="2"/>
        <v>5827800.7426332794</v>
      </c>
      <c r="H39" s="26">
        <v>12437</v>
      </c>
      <c r="I39" s="27">
        <f t="shared" si="3"/>
        <v>1016.1728411166189</v>
      </c>
      <c r="J39" s="28">
        <f t="shared" si="4"/>
        <v>12638141.624967389</v>
      </c>
      <c r="K39" s="28">
        <f t="shared" si="5"/>
        <v>18465942.367600668</v>
      </c>
      <c r="L39" s="29">
        <f t="shared" si="0"/>
        <v>6155314.1225335561</v>
      </c>
    </row>
    <row r="40" spans="1:13" x14ac:dyDescent="0.35">
      <c r="B40" s="24">
        <v>8006</v>
      </c>
      <c r="C40" s="25" t="s">
        <v>44</v>
      </c>
      <c r="D40" t="s">
        <v>243</v>
      </c>
      <c r="E40" s="26">
        <v>3508</v>
      </c>
      <c r="F40" s="27">
        <f t="shared" si="1"/>
        <v>2423.2019719888895</v>
      </c>
      <c r="G40" s="28">
        <f t="shared" si="2"/>
        <v>8500592.5177370235</v>
      </c>
      <c r="H40" s="26">
        <v>21554</v>
      </c>
      <c r="I40" s="27">
        <f t="shared" si="3"/>
        <v>1016.1728411166189</v>
      </c>
      <c r="J40" s="28">
        <f t="shared" si="4"/>
        <v>21902589.417427603</v>
      </c>
      <c r="K40" s="28">
        <f t="shared" si="5"/>
        <v>30403181.935164627</v>
      </c>
      <c r="L40" s="29">
        <f t="shared" si="0"/>
        <v>10134393.978388209</v>
      </c>
    </row>
    <row r="41" spans="1:13" x14ac:dyDescent="0.35">
      <c r="B41" s="24">
        <v>8019</v>
      </c>
      <c r="C41" s="25" t="s">
        <v>45</v>
      </c>
      <c r="D41" t="s">
        <v>243</v>
      </c>
      <c r="E41" s="26">
        <v>925</v>
      </c>
      <c r="F41" s="27">
        <f t="shared" si="1"/>
        <v>2423.2019719888895</v>
      </c>
      <c r="G41" s="28">
        <f t="shared" si="2"/>
        <v>2241461.8240897227</v>
      </c>
      <c r="H41" s="26">
        <v>1730</v>
      </c>
      <c r="I41" s="27">
        <f t="shared" si="3"/>
        <v>1016.1728411166189</v>
      </c>
      <c r="J41" s="28">
        <f t="shared" si="4"/>
        <v>1757979.0151317506</v>
      </c>
      <c r="K41" s="28">
        <f t="shared" si="5"/>
        <v>3999440.8392214733</v>
      </c>
      <c r="L41" s="29">
        <f t="shared" si="0"/>
        <v>1333146.9464071577</v>
      </c>
    </row>
    <row r="42" spans="1:13" x14ac:dyDescent="0.35">
      <c r="B42" s="24">
        <v>3067</v>
      </c>
      <c r="C42" s="25" t="s">
        <v>46</v>
      </c>
      <c r="D42" t="s">
        <v>243</v>
      </c>
      <c r="E42" s="26">
        <v>704</v>
      </c>
      <c r="F42" s="27">
        <f t="shared" si="1"/>
        <v>2423.2019719888895</v>
      </c>
      <c r="G42" s="28">
        <f t="shared" si="2"/>
        <v>1705934.1882801782</v>
      </c>
      <c r="H42" s="26">
        <v>1989</v>
      </c>
      <c r="I42" s="27">
        <f t="shared" si="3"/>
        <v>1016.1728411166189</v>
      </c>
      <c r="J42" s="28">
        <f t="shared" si="4"/>
        <v>2021167.7809809549</v>
      </c>
      <c r="K42" s="28">
        <f t="shared" si="5"/>
        <v>3727101.9692611331</v>
      </c>
      <c r="L42" s="29">
        <f t="shared" si="0"/>
        <v>1242367.3230870443</v>
      </c>
    </row>
    <row r="43" spans="1:13" x14ac:dyDescent="0.35">
      <c r="E43" s="26"/>
      <c r="H43" s="26"/>
    </row>
    <row r="44" spans="1:13" x14ac:dyDescent="0.35">
      <c r="E44" s="26"/>
      <c r="H44" s="26"/>
    </row>
  </sheetData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46B5-8B70-4E7D-A7FB-E3C2F003775F}">
  <sheetPr>
    <pageSetUpPr fitToPage="1"/>
  </sheetPr>
  <dimension ref="A1:L67"/>
  <sheetViews>
    <sheetView topLeftCell="B1" workbookViewId="0">
      <selection activeCell="B3" sqref="B3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2.54296875" bestFit="1" customWidth="1"/>
    <col min="11" max="11" width="12" bestFit="1" customWidth="1"/>
    <col min="12" max="12" width="13.7265625" bestFit="1" customWidth="1"/>
  </cols>
  <sheetData>
    <row r="1" spans="1:12" x14ac:dyDescent="0.35">
      <c r="B1" s="1" t="s">
        <v>0</v>
      </c>
      <c r="F1" s="1" t="s">
        <v>1</v>
      </c>
    </row>
    <row r="2" spans="1:12" x14ac:dyDescent="0.35">
      <c r="B2" s="1" t="s">
        <v>47</v>
      </c>
    </row>
    <row r="3" spans="1:12" ht="15" thickBot="1" x14ac:dyDescent="0.4"/>
    <row r="4" spans="1:12" x14ac:dyDescent="0.35">
      <c r="C4" s="2" t="s">
        <v>3</v>
      </c>
      <c r="D4" s="3"/>
      <c r="E4" s="3"/>
      <c r="F4" s="3"/>
      <c r="G4" s="3" t="s">
        <v>4</v>
      </c>
      <c r="H4" s="4"/>
    </row>
    <row r="5" spans="1:12" x14ac:dyDescent="0.35">
      <c r="C5" s="30">
        <v>7793812</v>
      </c>
      <c r="D5" s="6"/>
      <c r="E5" s="1"/>
      <c r="F5" s="1"/>
      <c r="G5" s="31">
        <v>26849592</v>
      </c>
      <c r="H5" s="8"/>
      <c r="J5" s="15"/>
    </row>
    <row r="6" spans="1:12" x14ac:dyDescent="0.35">
      <c r="C6" s="32" t="s">
        <v>5</v>
      </c>
      <c r="D6" s="1"/>
      <c r="E6" s="1"/>
      <c r="F6" s="1"/>
      <c r="G6" s="33" t="s">
        <v>6</v>
      </c>
      <c r="H6" s="10"/>
      <c r="J6" s="15"/>
    </row>
    <row r="7" spans="1:12" ht="15" thickBot="1" x14ac:dyDescent="0.4">
      <c r="C7" s="34">
        <f>C5/4</f>
        <v>1948453</v>
      </c>
      <c r="D7" s="12"/>
      <c r="E7" s="12"/>
      <c r="F7" s="12"/>
      <c r="G7" s="13">
        <f>G5/4</f>
        <v>6712398</v>
      </c>
      <c r="H7" s="14"/>
    </row>
    <row r="8" spans="1:12" x14ac:dyDescent="0.35">
      <c r="C8" s="35"/>
      <c r="G8" s="36"/>
    </row>
    <row r="9" spans="1:12" x14ac:dyDescent="0.35">
      <c r="B9" s="1" t="s">
        <v>7</v>
      </c>
      <c r="G9" s="15"/>
    </row>
    <row r="10" spans="1:12" x14ac:dyDescent="0.35">
      <c r="B10" s="1"/>
      <c r="G10" s="15"/>
    </row>
    <row r="11" spans="1:12" x14ac:dyDescent="0.35">
      <c r="B11" s="1" t="s">
        <v>8</v>
      </c>
    </row>
    <row r="12" spans="1:12" x14ac:dyDescent="0.35">
      <c r="E12" s="36"/>
      <c r="F12" s="37"/>
      <c r="I12" s="37"/>
    </row>
    <row r="14" spans="1:12" s="17" customFormat="1" ht="72.5" x14ac:dyDescent="0.35">
      <c r="B14" s="18" t="s">
        <v>9</v>
      </c>
      <c r="C14" s="18" t="s">
        <v>10</v>
      </c>
      <c r="D14" s="18" t="s">
        <v>11</v>
      </c>
      <c r="E14" s="19" t="s">
        <v>12</v>
      </c>
      <c r="F14" s="18" t="s">
        <v>13</v>
      </c>
      <c r="G14" s="18" t="s">
        <v>14</v>
      </c>
      <c r="H14" s="19" t="s">
        <v>15</v>
      </c>
      <c r="I14" s="18" t="s">
        <v>16</v>
      </c>
      <c r="J14" s="18" t="s">
        <v>17</v>
      </c>
      <c r="K14" s="18" t="s">
        <v>18</v>
      </c>
      <c r="L14" s="18" t="s">
        <v>19</v>
      </c>
    </row>
    <row r="15" spans="1:12" s="17" customFormat="1" x14ac:dyDescent="0.35">
      <c r="B15" s="20"/>
      <c r="C15" s="20"/>
      <c r="D15" s="20"/>
      <c r="E15" s="21">
        <v>806</v>
      </c>
      <c r="F15" s="22">
        <f>C7/E15</f>
        <v>2417.4354838709678</v>
      </c>
      <c r="G15" s="23">
        <f>SUM(G16:G66)</f>
        <v>1948453</v>
      </c>
      <c r="H15" s="21">
        <v>34767</v>
      </c>
      <c r="I15" s="22">
        <f>G7/H15</f>
        <v>193.06808180170853</v>
      </c>
      <c r="J15" s="23">
        <f>SUM(J16:J66)</f>
        <v>6712398.0000000009</v>
      </c>
      <c r="K15" s="23">
        <f>SUM(K16:K66)</f>
        <v>8660851</v>
      </c>
      <c r="L15" s="23">
        <f>K15/3</f>
        <v>2886950.3333333335</v>
      </c>
    </row>
    <row r="16" spans="1:12" x14ac:dyDescent="0.35">
      <c r="A16">
        <v>141346</v>
      </c>
      <c r="B16" s="38">
        <v>2014</v>
      </c>
      <c r="C16" s="25" t="s">
        <v>48</v>
      </c>
      <c r="D16" t="s">
        <v>49</v>
      </c>
      <c r="E16">
        <v>2</v>
      </c>
      <c r="F16" s="27">
        <f>$F$15</f>
        <v>2417.4354838709678</v>
      </c>
      <c r="G16" s="28">
        <f>F16*E16</f>
        <v>4834.8709677419356</v>
      </c>
      <c r="H16" s="26">
        <v>1546</v>
      </c>
      <c r="I16" s="27">
        <f>$I$15</f>
        <v>193.06808180170853</v>
      </c>
      <c r="J16" s="15">
        <f>H16*I16</f>
        <v>298483.25446544139</v>
      </c>
      <c r="K16" s="15">
        <f>J16+G16</f>
        <v>303318.12543318333</v>
      </c>
      <c r="L16" s="29">
        <f t="shared" ref="L16:L34" si="0">K16/3</f>
        <v>101106.04181106111</v>
      </c>
    </row>
    <row r="17" spans="1:12" x14ac:dyDescent="0.35">
      <c r="A17">
        <v>141328</v>
      </c>
      <c r="B17" s="38">
        <v>3062</v>
      </c>
      <c r="C17" s="25" t="s">
        <v>50</v>
      </c>
      <c r="D17" t="s">
        <v>49</v>
      </c>
      <c r="E17">
        <v>0</v>
      </c>
      <c r="F17" s="27">
        <f t="shared" ref="F17:F34" si="1">$F$15</f>
        <v>2417.4354838709678</v>
      </c>
      <c r="G17" s="28">
        <f t="shared" ref="G17:G34" si="2">F17*E17</f>
        <v>0</v>
      </c>
      <c r="H17" s="26">
        <v>905</v>
      </c>
      <c r="I17" s="27">
        <f t="shared" ref="I17:I34" si="3">$I$15</f>
        <v>193.06808180170853</v>
      </c>
      <c r="J17" s="15">
        <f t="shared" ref="J17:J34" si="4">H17*I17</f>
        <v>174726.61403054622</v>
      </c>
      <c r="K17" s="15">
        <f t="shared" ref="K17:K34" si="5">J17+G17</f>
        <v>174726.61403054622</v>
      </c>
      <c r="L17" s="29">
        <f t="shared" si="0"/>
        <v>58242.204676848742</v>
      </c>
    </row>
    <row r="18" spans="1:12" x14ac:dyDescent="0.35">
      <c r="A18">
        <v>141321</v>
      </c>
      <c r="B18" s="38">
        <v>3091</v>
      </c>
      <c r="C18" s="25" t="s">
        <v>51</v>
      </c>
      <c r="D18" t="s">
        <v>49</v>
      </c>
      <c r="E18">
        <v>7</v>
      </c>
      <c r="F18" s="27">
        <f t="shared" si="1"/>
        <v>2417.4354838709678</v>
      </c>
      <c r="G18" s="28">
        <f t="shared" si="2"/>
        <v>16922.048387096773</v>
      </c>
      <c r="H18" s="26">
        <v>861</v>
      </c>
      <c r="I18" s="27">
        <f t="shared" si="3"/>
        <v>193.06808180170853</v>
      </c>
      <c r="J18" s="15">
        <f t="shared" si="4"/>
        <v>166231.61843127105</v>
      </c>
      <c r="K18" s="15">
        <f t="shared" si="5"/>
        <v>183153.66681836784</v>
      </c>
      <c r="L18" s="29">
        <f t="shared" si="0"/>
        <v>61051.22227278928</v>
      </c>
    </row>
    <row r="19" spans="1:12" x14ac:dyDescent="0.35">
      <c r="A19">
        <v>141324</v>
      </c>
      <c r="B19" s="38">
        <v>6003</v>
      </c>
      <c r="C19" s="25" t="s">
        <v>52</v>
      </c>
      <c r="D19" t="s">
        <v>49</v>
      </c>
      <c r="E19">
        <v>13</v>
      </c>
      <c r="F19" s="27">
        <f t="shared" si="1"/>
        <v>2417.4354838709678</v>
      </c>
      <c r="G19" s="28">
        <f t="shared" si="2"/>
        <v>31426.661290322583</v>
      </c>
      <c r="H19" s="26">
        <v>1610</v>
      </c>
      <c r="I19" s="27">
        <f t="shared" si="3"/>
        <v>193.06808180170853</v>
      </c>
      <c r="J19" s="15">
        <f t="shared" si="4"/>
        <v>310839.61170075071</v>
      </c>
      <c r="K19" s="15">
        <f t="shared" si="5"/>
        <v>342266.27299107332</v>
      </c>
      <c r="L19" s="29">
        <f t="shared" si="0"/>
        <v>114088.75766369111</v>
      </c>
    </row>
    <row r="20" spans="1:12" x14ac:dyDescent="0.35">
      <c r="A20">
        <v>141305</v>
      </c>
      <c r="B20" s="38">
        <v>7004</v>
      </c>
      <c r="C20" s="25" t="s">
        <v>53</v>
      </c>
      <c r="D20" t="s">
        <v>49</v>
      </c>
      <c r="E20">
        <v>4</v>
      </c>
      <c r="F20" s="27">
        <f t="shared" si="1"/>
        <v>2417.4354838709678</v>
      </c>
      <c r="G20" s="28">
        <f t="shared" si="2"/>
        <v>9669.7419354838712</v>
      </c>
      <c r="H20" s="26">
        <v>1888</v>
      </c>
      <c r="I20" s="27">
        <f t="shared" si="3"/>
        <v>193.06808180170853</v>
      </c>
      <c r="J20" s="15">
        <f t="shared" si="4"/>
        <v>364512.53844162571</v>
      </c>
      <c r="K20" s="15">
        <f t="shared" si="5"/>
        <v>374182.28037710959</v>
      </c>
      <c r="L20" s="29">
        <f t="shared" si="0"/>
        <v>124727.42679236986</v>
      </c>
    </row>
    <row r="21" spans="1:12" x14ac:dyDescent="0.35">
      <c r="A21">
        <v>141320</v>
      </c>
      <c r="B21" s="38">
        <v>8015</v>
      </c>
      <c r="C21" s="25" t="s">
        <v>54</v>
      </c>
      <c r="D21" t="s">
        <v>49</v>
      </c>
      <c r="E21">
        <v>8</v>
      </c>
      <c r="F21" s="27">
        <f t="shared" si="1"/>
        <v>2417.4354838709678</v>
      </c>
      <c r="G21" s="28">
        <f t="shared" si="2"/>
        <v>19339.483870967742</v>
      </c>
      <c r="H21" s="26">
        <v>963</v>
      </c>
      <c r="I21" s="27">
        <f t="shared" si="3"/>
        <v>193.06808180170853</v>
      </c>
      <c r="J21" s="15">
        <f t="shared" si="4"/>
        <v>185924.56277504531</v>
      </c>
      <c r="K21" s="15">
        <f t="shared" si="5"/>
        <v>205264.04664601304</v>
      </c>
      <c r="L21" s="29">
        <f t="shared" si="0"/>
        <v>68421.348882004342</v>
      </c>
    </row>
    <row r="22" spans="1:12" x14ac:dyDescent="0.35">
      <c r="A22">
        <v>140112</v>
      </c>
      <c r="B22" s="38">
        <v>10005</v>
      </c>
      <c r="C22" s="25" t="s">
        <v>55</v>
      </c>
      <c r="D22" t="s">
        <v>49</v>
      </c>
      <c r="E22">
        <v>17</v>
      </c>
      <c r="F22" s="27">
        <f t="shared" si="1"/>
        <v>2417.4354838709678</v>
      </c>
      <c r="G22" s="28">
        <f t="shared" si="2"/>
        <v>41096.403225806454</v>
      </c>
      <c r="H22" s="26">
        <v>1779</v>
      </c>
      <c r="I22" s="27">
        <f t="shared" si="3"/>
        <v>193.06808180170853</v>
      </c>
      <c r="J22" s="15">
        <f t="shared" si="4"/>
        <v>343468.11752523948</v>
      </c>
      <c r="K22" s="15">
        <f t="shared" si="5"/>
        <v>384564.5207510459</v>
      </c>
      <c r="L22" s="29">
        <f t="shared" si="0"/>
        <v>128188.17358368197</v>
      </c>
    </row>
    <row r="23" spans="1:12" x14ac:dyDescent="0.35">
      <c r="A23">
        <v>141344</v>
      </c>
      <c r="B23" s="38">
        <v>13012</v>
      </c>
      <c r="C23" s="25" t="s">
        <v>56</v>
      </c>
      <c r="D23" t="s">
        <v>49</v>
      </c>
      <c r="E23">
        <v>6</v>
      </c>
      <c r="F23" s="27">
        <f t="shared" si="1"/>
        <v>2417.4354838709678</v>
      </c>
      <c r="G23" s="28">
        <f t="shared" si="2"/>
        <v>14504.612903225807</v>
      </c>
      <c r="H23" s="26">
        <v>342</v>
      </c>
      <c r="I23" s="27">
        <f t="shared" si="3"/>
        <v>193.06808180170853</v>
      </c>
      <c r="J23" s="15">
        <f t="shared" si="4"/>
        <v>66029.283976184321</v>
      </c>
      <c r="K23" s="15">
        <f t="shared" si="5"/>
        <v>80533.896879410124</v>
      </c>
      <c r="L23" s="29">
        <f t="shared" si="0"/>
        <v>26844.632293136707</v>
      </c>
    </row>
    <row r="24" spans="1:12" x14ac:dyDescent="0.35">
      <c r="A24">
        <v>141326</v>
      </c>
      <c r="B24" s="38">
        <v>13013</v>
      </c>
      <c r="C24" s="25" t="s">
        <v>57</v>
      </c>
      <c r="D24" t="s">
        <v>49</v>
      </c>
      <c r="E24">
        <v>26</v>
      </c>
      <c r="F24" s="27">
        <f t="shared" si="1"/>
        <v>2417.4354838709678</v>
      </c>
      <c r="G24" s="28">
        <f t="shared" si="2"/>
        <v>62853.322580645166</v>
      </c>
      <c r="H24" s="26">
        <v>3292</v>
      </c>
      <c r="I24" s="27">
        <f t="shared" si="3"/>
        <v>193.06808180170853</v>
      </c>
      <c r="J24" s="15">
        <f t="shared" si="4"/>
        <v>635580.12529122445</v>
      </c>
      <c r="K24" s="15">
        <f t="shared" si="5"/>
        <v>698433.44787186966</v>
      </c>
      <c r="L24" s="29">
        <f t="shared" si="0"/>
        <v>232811.14929062323</v>
      </c>
    </row>
    <row r="25" spans="1:12" x14ac:dyDescent="0.35">
      <c r="A25">
        <v>141343</v>
      </c>
      <c r="B25" s="38">
        <v>13019</v>
      </c>
      <c r="C25" s="25" t="s">
        <v>58</v>
      </c>
      <c r="D25" t="s">
        <v>49</v>
      </c>
      <c r="E25">
        <v>4</v>
      </c>
      <c r="F25" s="27">
        <f t="shared" si="1"/>
        <v>2417.4354838709678</v>
      </c>
      <c r="G25" s="28">
        <f t="shared" si="2"/>
        <v>9669.7419354838712</v>
      </c>
      <c r="H25" s="26">
        <v>2003</v>
      </c>
      <c r="I25" s="27">
        <f t="shared" si="3"/>
        <v>193.06808180170853</v>
      </c>
      <c r="J25" s="15">
        <f t="shared" si="4"/>
        <v>386715.36784882221</v>
      </c>
      <c r="K25" s="15">
        <f t="shared" si="5"/>
        <v>396385.10978430609</v>
      </c>
      <c r="L25" s="29">
        <f t="shared" si="0"/>
        <v>132128.36992810204</v>
      </c>
    </row>
    <row r="26" spans="1:12" x14ac:dyDescent="0.35">
      <c r="A26">
        <v>141317</v>
      </c>
      <c r="B26" s="38">
        <v>13021</v>
      </c>
      <c r="C26" s="25" t="s">
        <v>59</v>
      </c>
      <c r="D26" t="s">
        <v>49</v>
      </c>
      <c r="E26">
        <v>82</v>
      </c>
      <c r="F26" s="27">
        <f t="shared" si="1"/>
        <v>2417.4354838709678</v>
      </c>
      <c r="G26" s="28">
        <f t="shared" si="2"/>
        <v>198229.70967741936</v>
      </c>
      <c r="H26" s="26">
        <v>2451</v>
      </c>
      <c r="I26" s="27">
        <f t="shared" si="3"/>
        <v>193.06808180170853</v>
      </c>
      <c r="J26" s="15">
        <f t="shared" si="4"/>
        <v>473209.86849598761</v>
      </c>
      <c r="K26" s="15">
        <f t="shared" si="5"/>
        <v>671439.578173407</v>
      </c>
      <c r="L26" s="29">
        <f t="shared" si="0"/>
        <v>223813.192724469</v>
      </c>
    </row>
    <row r="27" spans="1:12" x14ac:dyDescent="0.35">
      <c r="A27">
        <v>141300</v>
      </c>
      <c r="B27" s="38">
        <v>13023</v>
      </c>
      <c r="C27" s="25" t="s">
        <v>60</v>
      </c>
      <c r="D27" t="s">
        <v>49</v>
      </c>
      <c r="E27">
        <v>20</v>
      </c>
      <c r="F27" s="27">
        <f t="shared" si="1"/>
        <v>2417.4354838709678</v>
      </c>
      <c r="G27" s="28">
        <f t="shared" si="2"/>
        <v>48348.709677419356</v>
      </c>
      <c r="H27" s="26">
        <v>862</v>
      </c>
      <c r="I27" s="27">
        <f t="shared" si="3"/>
        <v>193.06808180170853</v>
      </c>
      <c r="J27" s="15">
        <f t="shared" si="4"/>
        <v>166424.68651307275</v>
      </c>
      <c r="K27" s="15">
        <f t="shared" si="5"/>
        <v>214773.39619049212</v>
      </c>
      <c r="L27" s="29">
        <f t="shared" si="0"/>
        <v>71591.132063497367</v>
      </c>
    </row>
    <row r="28" spans="1:12" x14ac:dyDescent="0.35">
      <c r="A28">
        <v>141345</v>
      </c>
      <c r="B28" s="38">
        <v>14003</v>
      </c>
      <c r="C28" s="25" t="s">
        <v>61</v>
      </c>
      <c r="D28" t="s">
        <v>49</v>
      </c>
      <c r="E28">
        <v>0</v>
      </c>
      <c r="F28" s="27">
        <f t="shared" si="1"/>
        <v>2417.4354838709678</v>
      </c>
      <c r="G28" s="28">
        <f t="shared" si="2"/>
        <v>0</v>
      </c>
      <c r="H28" s="26">
        <v>570</v>
      </c>
      <c r="I28" s="27">
        <f t="shared" si="3"/>
        <v>193.06808180170853</v>
      </c>
      <c r="J28" s="15">
        <f t="shared" si="4"/>
        <v>110048.80662697386</v>
      </c>
      <c r="K28" s="15">
        <f t="shared" si="5"/>
        <v>110048.80662697386</v>
      </c>
      <c r="L28" s="29">
        <f t="shared" si="0"/>
        <v>36682.935542324623</v>
      </c>
    </row>
    <row r="29" spans="1:12" x14ac:dyDescent="0.35">
      <c r="A29">
        <v>141319</v>
      </c>
      <c r="B29" s="38">
        <v>16012</v>
      </c>
      <c r="C29" s="25" t="s">
        <v>62</v>
      </c>
      <c r="D29" t="s">
        <v>49</v>
      </c>
      <c r="E29">
        <v>9</v>
      </c>
      <c r="F29" s="27">
        <f t="shared" si="1"/>
        <v>2417.4354838709678</v>
      </c>
      <c r="G29" s="28">
        <f t="shared" si="2"/>
        <v>21756.919354838712</v>
      </c>
      <c r="H29" s="26">
        <v>742</v>
      </c>
      <c r="I29" s="27">
        <f t="shared" si="3"/>
        <v>193.06808180170853</v>
      </c>
      <c r="J29" s="15">
        <f t="shared" si="4"/>
        <v>143256.51669686774</v>
      </c>
      <c r="K29" s="15">
        <f t="shared" si="5"/>
        <v>165013.43605170643</v>
      </c>
      <c r="L29" s="29">
        <f t="shared" si="0"/>
        <v>55004.478683902147</v>
      </c>
    </row>
    <row r="30" spans="1:12" x14ac:dyDescent="0.35">
      <c r="A30">
        <v>140138</v>
      </c>
      <c r="B30" s="38">
        <v>18010</v>
      </c>
      <c r="C30" s="25" t="s">
        <v>63</v>
      </c>
      <c r="D30" t="s">
        <v>49</v>
      </c>
      <c r="E30">
        <v>3</v>
      </c>
      <c r="F30" s="27">
        <f t="shared" si="1"/>
        <v>2417.4354838709678</v>
      </c>
      <c r="G30" s="28">
        <f t="shared" si="2"/>
        <v>7252.3064516129034</v>
      </c>
      <c r="H30" s="26">
        <v>1050</v>
      </c>
      <c r="I30" s="27">
        <f t="shared" si="3"/>
        <v>193.06808180170853</v>
      </c>
      <c r="J30" s="15">
        <f t="shared" si="4"/>
        <v>202721.48589179397</v>
      </c>
      <c r="K30" s="15">
        <f t="shared" si="5"/>
        <v>209973.79234340688</v>
      </c>
      <c r="L30" s="29">
        <f t="shared" si="0"/>
        <v>69991.264114468955</v>
      </c>
    </row>
    <row r="31" spans="1:12" x14ac:dyDescent="0.35">
      <c r="A31">
        <v>140141</v>
      </c>
      <c r="B31" s="38">
        <v>18014</v>
      </c>
      <c r="C31" s="25" t="s">
        <v>64</v>
      </c>
      <c r="D31" t="s">
        <v>49</v>
      </c>
      <c r="E31">
        <v>88</v>
      </c>
      <c r="F31" s="27">
        <f t="shared" si="1"/>
        <v>2417.4354838709678</v>
      </c>
      <c r="G31" s="28">
        <f t="shared" si="2"/>
        <v>212734.32258064515</v>
      </c>
      <c r="H31" s="26">
        <v>2813</v>
      </c>
      <c r="I31" s="27">
        <f t="shared" si="3"/>
        <v>193.06808180170853</v>
      </c>
      <c r="J31" s="15">
        <f t="shared" si="4"/>
        <v>543100.51410820615</v>
      </c>
      <c r="K31" s="15">
        <f t="shared" si="5"/>
        <v>755834.83668885124</v>
      </c>
      <c r="L31" s="29">
        <f t="shared" si="0"/>
        <v>251944.94556295042</v>
      </c>
    </row>
    <row r="32" spans="1:12" x14ac:dyDescent="0.35">
      <c r="A32">
        <v>140038</v>
      </c>
      <c r="B32" s="38">
        <v>19001</v>
      </c>
      <c r="C32" s="25" t="s">
        <v>65</v>
      </c>
      <c r="D32" t="s">
        <v>49</v>
      </c>
      <c r="E32">
        <v>17</v>
      </c>
      <c r="F32" s="27">
        <f t="shared" si="1"/>
        <v>2417.4354838709678</v>
      </c>
      <c r="G32" s="28">
        <f t="shared" si="2"/>
        <v>41096.403225806454</v>
      </c>
      <c r="H32" s="26">
        <v>2088</v>
      </c>
      <c r="I32" s="27">
        <f t="shared" si="3"/>
        <v>193.06808180170853</v>
      </c>
      <c r="J32" s="15">
        <f t="shared" si="4"/>
        <v>403126.15480196744</v>
      </c>
      <c r="K32" s="15">
        <f t="shared" si="5"/>
        <v>444222.55802777386</v>
      </c>
      <c r="L32" s="29">
        <f t="shared" si="0"/>
        <v>148074.18600925794</v>
      </c>
    </row>
    <row r="33" spans="1:12" x14ac:dyDescent="0.35">
      <c r="A33">
        <v>141341</v>
      </c>
      <c r="B33" s="38">
        <v>19010</v>
      </c>
      <c r="C33" s="25" t="s">
        <v>66</v>
      </c>
      <c r="D33" t="s">
        <v>49</v>
      </c>
      <c r="E33">
        <v>496</v>
      </c>
      <c r="F33" s="27">
        <f t="shared" si="1"/>
        <v>2417.4354838709678</v>
      </c>
      <c r="G33" s="28">
        <f t="shared" si="2"/>
        <v>1199048</v>
      </c>
      <c r="H33" s="26">
        <v>7120</v>
      </c>
      <c r="I33" s="27">
        <f t="shared" si="3"/>
        <v>193.06808180170853</v>
      </c>
      <c r="J33" s="15">
        <f t="shared" si="4"/>
        <v>1374644.7424281647</v>
      </c>
      <c r="K33" s="15">
        <f t="shared" si="5"/>
        <v>2573692.7424281649</v>
      </c>
      <c r="L33" s="29">
        <f t="shared" si="0"/>
        <v>857897.58080938831</v>
      </c>
    </row>
    <row r="34" spans="1:12" x14ac:dyDescent="0.35">
      <c r="A34">
        <v>141332</v>
      </c>
      <c r="B34" s="38">
        <v>19023</v>
      </c>
      <c r="C34" s="25" t="s">
        <v>67</v>
      </c>
      <c r="D34" t="s">
        <v>49</v>
      </c>
      <c r="E34">
        <v>4</v>
      </c>
      <c r="F34" s="27">
        <f t="shared" si="1"/>
        <v>2417.4354838709678</v>
      </c>
      <c r="G34" s="28">
        <f t="shared" si="2"/>
        <v>9669.7419354838712</v>
      </c>
      <c r="H34" s="26">
        <v>1882</v>
      </c>
      <c r="I34" s="27">
        <f t="shared" si="3"/>
        <v>193.06808180170853</v>
      </c>
      <c r="J34" s="15">
        <f t="shared" si="4"/>
        <v>363354.12995081546</v>
      </c>
      <c r="K34" s="15">
        <f t="shared" si="5"/>
        <v>373023.87188629934</v>
      </c>
      <c r="L34" s="29">
        <f t="shared" si="0"/>
        <v>124341.29062876645</v>
      </c>
    </row>
    <row r="35" spans="1:12" x14ac:dyDescent="0.35">
      <c r="A35">
        <v>141331</v>
      </c>
      <c r="B35" s="24"/>
      <c r="C35" s="25"/>
      <c r="F35" s="27"/>
      <c r="G35" s="28"/>
      <c r="H35" s="26"/>
      <c r="I35" s="27"/>
      <c r="J35" s="15"/>
      <c r="K35" s="15"/>
      <c r="L35" s="29"/>
    </row>
    <row r="36" spans="1:12" x14ac:dyDescent="0.35">
      <c r="A36">
        <v>140016</v>
      </c>
      <c r="B36" s="24"/>
      <c r="C36" s="25"/>
      <c r="F36" s="27"/>
      <c r="G36" s="28"/>
      <c r="H36" s="26"/>
      <c r="I36" s="27"/>
      <c r="J36" s="15"/>
      <c r="K36" s="15"/>
      <c r="L36" s="29"/>
    </row>
    <row r="37" spans="1:12" x14ac:dyDescent="0.35">
      <c r="A37">
        <v>141323</v>
      </c>
      <c r="B37" s="24"/>
      <c r="C37" s="25"/>
      <c r="F37" s="27"/>
      <c r="G37" s="28"/>
      <c r="H37" s="26"/>
      <c r="I37" s="27"/>
      <c r="J37" s="15"/>
      <c r="K37" s="15"/>
      <c r="L37" s="29"/>
    </row>
    <row r="38" spans="1:12" x14ac:dyDescent="0.35">
      <c r="A38">
        <v>140109</v>
      </c>
      <c r="B38" s="24"/>
      <c r="C38" s="25"/>
      <c r="F38" s="27"/>
      <c r="G38" s="28"/>
      <c r="H38" s="26"/>
      <c r="I38" s="27"/>
      <c r="J38" s="15"/>
      <c r="K38" s="15"/>
      <c r="L38" s="29"/>
    </row>
    <row r="39" spans="1:12" x14ac:dyDescent="0.35">
      <c r="A39">
        <v>141307</v>
      </c>
      <c r="B39" s="24"/>
      <c r="C39" s="25"/>
      <c r="F39" s="27"/>
      <c r="G39" s="28"/>
      <c r="H39" s="26"/>
      <c r="I39" s="27"/>
      <c r="J39" s="15"/>
      <c r="K39" s="15"/>
      <c r="L39" s="29"/>
    </row>
    <row r="40" spans="1:12" x14ac:dyDescent="0.35">
      <c r="A40">
        <v>141303</v>
      </c>
      <c r="B40" s="24"/>
      <c r="C40" s="25"/>
      <c r="F40" s="27"/>
      <c r="G40" s="28"/>
      <c r="H40" s="26"/>
      <c r="I40" s="27"/>
      <c r="J40" s="15"/>
      <c r="K40" s="15"/>
      <c r="L40" s="29"/>
    </row>
    <row r="41" spans="1:12" x14ac:dyDescent="0.35">
      <c r="A41">
        <v>141327</v>
      </c>
      <c r="B41" s="24"/>
      <c r="C41" s="25"/>
      <c r="F41" s="27"/>
      <c r="G41" s="28"/>
      <c r="H41" s="26"/>
      <c r="I41" s="27"/>
      <c r="J41" s="15"/>
      <c r="K41" s="15"/>
      <c r="L41" s="29"/>
    </row>
    <row r="42" spans="1:12" x14ac:dyDescent="0.35">
      <c r="A42">
        <v>141301</v>
      </c>
      <c r="B42" s="24"/>
      <c r="C42" s="25"/>
      <c r="F42" s="27"/>
      <c r="G42" s="28"/>
      <c r="H42" s="26"/>
      <c r="I42" s="27"/>
      <c r="J42" s="15"/>
      <c r="K42" s="15"/>
      <c r="L42" s="29"/>
    </row>
    <row r="43" spans="1:12" x14ac:dyDescent="0.35">
      <c r="A43">
        <v>141338</v>
      </c>
      <c r="B43" s="24"/>
      <c r="C43" s="25"/>
      <c r="F43" s="27"/>
      <c r="G43" s="28"/>
      <c r="H43" s="26"/>
      <c r="I43" s="27"/>
      <c r="J43" s="15"/>
      <c r="K43" s="15"/>
      <c r="L43" s="29"/>
    </row>
    <row r="44" spans="1:12" x14ac:dyDescent="0.35">
      <c r="A44">
        <v>140027</v>
      </c>
      <c r="B44" s="24"/>
      <c r="C44" s="25"/>
      <c r="F44" s="27"/>
      <c r="G44" s="28"/>
      <c r="H44" s="26"/>
      <c r="I44" s="27"/>
      <c r="J44" s="15"/>
      <c r="K44" s="15"/>
      <c r="L44" s="29"/>
    </row>
    <row r="45" spans="1:12" x14ac:dyDescent="0.35">
      <c r="A45">
        <v>140003</v>
      </c>
      <c r="B45" s="24"/>
      <c r="C45" s="25"/>
      <c r="F45" s="27"/>
      <c r="G45" s="28"/>
      <c r="H45" s="26"/>
      <c r="I45" s="27"/>
      <c r="J45" s="15"/>
      <c r="K45" s="15"/>
      <c r="L45" s="29"/>
    </row>
    <row r="46" spans="1:12" x14ac:dyDescent="0.35">
      <c r="A46">
        <v>140173</v>
      </c>
      <c r="B46" s="24"/>
      <c r="C46" s="25"/>
      <c r="F46" s="27"/>
      <c r="G46" s="28"/>
      <c r="H46" s="26"/>
      <c r="I46" s="27"/>
      <c r="J46" s="15"/>
      <c r="K46" s="15"/>
      <c r="L46" s="29"/>
    </row>
    <row r="47" spans="1:12" x14ac:dyDescent="0.35">
      <c r="A47">
        <v>141308</v>
      </c>
      <c r="B47" s="24"/>
      <c r="C47" s="25"/>
      <c r="F47" s="27"/>
      <c r="G47" s="28"/>
      <c r="H47" s="26"/>
      <c r="I47" s="27"/>
      <c r="J47" s="15"/>
      <c r="K47" s="15"/>
      <c r="L47" s="29"/>
    </row>
    <row r="48" spans="1:12" x14ac:dyDescent="0.35">
      <c r="A48">
        <v>140121</v>
      </c>
      <c r="B48" s="24"/>
      <c r="C48" s="25"/>
      <c r="F48" s="27"/>
      <c r="G48" s="28"/>
      <c r="H48" s="26"/>
      <c r="I48" s="27"/>
      <c r="J48" s="15"/>
      <c r="K48" s="15"/>
      <c r="L48" s="29"/>
    </row>
    <row r="49" spans="1:12" x14ac:dyDescent="0.35">
      <c r="A49">
        <v>141302</v>
      </c>
      <c r="B49" s="24"/>
      <c r="C49" s="25"/>
      <c r="F49" s="27"/>
      <c r="G49" s="28"/>
      <c r="H49" s="26"/>
      <c r="I49" s="27"/>
      <c r="J49" s="15"/>
      <c r="K49" s="15"/>
      <c r="L49" s="29"/>
    </row>
    <row r="50" spans="1:12" x14ac:dyDescent="0.35">
      <c r="A50">
        <v>141309</v>
      </c>
      <c r="B50" s="24"/>
      <c r="C50" s="25"/>
      <c r="F50" s="27"/>
      <c r="G50" s="28"/>
      <c r="H50" s="26"/>
      <c r="I50" s="27"/>
      <c r="J50" s="15"/>
      <c r="K50" s="15"/>
      <c r="L50" s="29"/>
    </row>
    <row r="51" spans="1:12" x14ac:dyDescent="0.35">
      <c r="A51">
        <v>141306</v>
      </c>
      <c r="B51" s="24"/>
      <c r="C51" s="25"/>
      <c r="F51" s="27"/>
      <c r="G51" s="28"/>
      <c r="H51" s="26"/>
      <c r="I51" s="27"/>
      <c r="J51" s="15"/>
      <c r="K51" s="15"/>
      <c r="L51" s="29"/>
    </row>
    <row r="52" spans="1:12" x14ac:dyDescent="0.35">
      <c r="A52">
        <v>141315</v>
      </c>
      <c r="B52" s="24"/>
      <c r="C52" s="25"/>
      <c r="F52" s="27"/>
      <c r="G52" s="28"/>
      <c r="H52" s="26"/>
      <c r="I52" s="27"/>
      <c r="J52" s="15"/>
      <c r="K52" s="15"/>
      <c r="L52" s="29"/>
    </row>
    <row r="53" spans="1:12" x14ac:dyDescent="0.35">
      <c r="A53">
        <v>141304</v>
      </c>
      <c r="B53" s="24"/>
      <c r="C53" s="25"/>
      <c r="F53" s="27"/>
      <c r="G53" s="28"/>
      <c r="H53" s="26"/>
      <c r="I53" s="27"/>
      <c r="J53" s="15"/>
      <c r="K53" s="15"/>
      <c r="L53" s="29"/>
    </row>
    <row r="54" spans="1:12" x14ac:dyDescent="0.35">
      <c r="A54">
        <v>140199</v>
      </c>
      <c r="B54" s="24"/>
      <c r="C54" s="25"/>
      <c r="F54" s="27"/>
      <c r="G54" s="28"/>
      <c r="H54" s="26"/>
      <c r="I54" s="27"/>
      <c r="J54" s="15"/>
      <c r="K54" s="15"/>
      <c r="L54" s="29"/>
    </row>
    <row r="55" spans="1:12" x14ac:dyDescent="0.35">
      <c r="A55">
        <v>140168</v>
      </c>
      <c r="B55" s="24"/>
      <c r="C55" s="25"/>
      <c r="F55" s="27"/>
      <c r="G55" s="28"/>
      <c r="H55" s="26"/>
      <c r="I55" s="27"/>
      <c r="J55" s="15"/>
      <c r="K55" s="15"/>
      <c r="L55" s="29"/>
    </row>
    <row r="56" spans="1:12" x14ac:dyDescent="0.35">
      <c r="A56">
        <v>141322</v>
      </c>
      <c r="B56" s="24"/>
      <c r="C56" s="25"/>
      <c r="F56" s="27"/>
      <c r="G56" s="28"/>
      <c r="H56" s="26"/>
      <c r="I56" s="27"/>
      <c r="J56" s="15"/>
      <c r="K56" s="15"/>
      <c r="L56" s="29"/>
    </row>
    <row r="57" spans="1:12" x14ac:dyDescent="0.35">
      <c r="A57">
        <v>140102</v>
      </c>
      <c r="B57" s="24"/>
      <c r="C57" s="25"/>
      <c r="F57" s="27"/>
      <c r="G57" s="28"/>
      <c r="H57" s="26"/>
      <c r="I57" s="27"/>
      <c r="J57" s="15"/>
      <c r="K57" s="15"/>
      <c r="L57" s="29"/>
    </row>
    <row r="58" spans="1:12" x14ac:dyDescent="0.35">
      <c r="A58">
        <v>141335</v>
      </c>
      <c r="B58" s="24"/>
      <c r="C58" s="25"/>
      <c r="F58" s="27"/>
      <c r="G58" s="28"/>
      <c r="H58" s="26"/>
      <c r="I58" s="27"/>
      <c r="J58" s="15"/>
      <c r="K58" s="15"/>
      <c r="L58" s="29"/>
    </row>
    <row r="59" spans="1:12" x14ac:dyDescent="0.35">
      <c r="A59">
        <v>140203</v>
      </c>
      <c r="B59" s="24"/>
      <c r="C59" s="25"/>
      <c r="F59" s="27"/>
      <c r="G59" s="28"/>
      <c r="H59" s="26"/>
      <c r="I59" s="27"/>
      <c r="J59" s="15"/>
      <c r="K59" s="15"/>
      <c r="L59" s="29"/>
    </row>
    <row r="60" spans="1:12" x14ac:dyDescent="0.35">
      <c r="A60">
        <v>141325</v>
      </c>
      <c r="B60" s="24"/>
      <c r="C60" s="25"/>
      <c r="F60" s="27"/>
      <c r="G60" s="28"/>
      <c r="H60" s="26"/>
      <c r="I60" s="27"/>
      <c r="J60" s="15"/>
      <c r="K60" s="15"/>
      <c r="L60" s="29"/>
    </row>
    <row r="61" spans="1:12" x14ac:dyDescent="0.35">
      <c r="A61">
        <v>140047</v>
      </c>
      <c r="B61" s="24"/>
      <c r="C61" s="25"/>
      <c r="F61" s="27"/>
      <c r="G61" s="28"/>
      <c r="H61" s="26"/>
      <c r="I61" s="27"/>
      <c r="J61" s="15"/>
      <c r="K61" s="15"/>
      <c r="L61" s="29"/>
    </row>
    <row r="62" spans="1:12" x14ac:dyDescent="0.35">
      <c r="A62">
        <v>141310</v>
      </c>
      <c r="B62" s="24"/>
      <c r="C62" s="25"/>
      <c r="F62" s="27"/>
      <c r="G62" s="28"/>
      <c r="H62" s="26"/>
      <c r="I62" s="27"/>
      <c r="J62" s="15"/>
      <c r="K62" s="15"/>
      <c r="L62" s="29"/>
    </row>
    <row r="63" spans="1:12" x14ac:dyDescent="0.35">
      <c r="A63">
        <v>141342</v>
      </c>
      <c r="B63" s="24"/>
      <c r="C63" s="25"/>
      <c r="F63" s="27"/>
      <c r="G63" s="28"/>
      <c r="H63" s="26"/>
      <c r="I63" s="27"/>
      <c r="J63" s="15"/>
      <c r="K63" s="15"/>
      <c r="L63" s="29"/>
    </row>
    <row r="64" spans="1:12" x14ac:dyDescent="0.35">
      <c r="A64">
        <v>140061</v>
      </c>
      <c r="B64" s="24"/>
      <c r="C64" s="25"/>
      <c r="F64" s="27"/>
      <c r="G64" s="28"/>
      <c r="H64" s="26"/>
      <c r="I64" s="27"/>
      <c r="J64" s="15"/>
      <c r="K64" s="15"/>
      <c r="L64" s="29"/>
    </row>
    <row r="65" spans="1:12" x14ac:dyDescent="0.35">
      <c r="A65">
        <v>141334</v>
      </c>
      <c r="B65" s="24"/>
      <c r="C65" s="25"/>
      <c r="F65" s="27"/>
      <c r="G65" s="28"/>
      <c r="H65" s="26"/>
      <c r="I65" s="27"/>
      <c r="J65" s="15"/>
      <c r="K65" s="15"/>
      <c r="L65" s="29"/>
    </row>
    <row r="66" spans="1:12" x14ac:dyDescent="0.35">
      <c r="A66">
        <v>141316</v>
      </c>
      <c r="B66" s="24"/>
      <c r="C66" s="25"/>
      <c r="F66" s="27"/>
      <c r="G66" s="28"/>
      <c r="H66" s="26"/>
      <c r="I66" s="27"/>
      <c r="J66" s="15"/>
      <c r="K66" s="15"/>
      <c r="L66" s="29"/>
    </row>
    <row r="67" spans="1:12" x14ac:dyDescent="0.35">
      <c r="E67" s="1"/>
      <c r="G67" s="39"/>
      <c r="H67" s="1"/>
      <c r="J67" s="39"/>
      <c r="K67" s="39"/>
    </row>
  </sheetData>
  <pageMargins left="0.7" right="0.7" top="0.75" bottom="0.75" header="0.3" footer="0.3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6306-6496-4193-B6D8-D6C7B53244E6}">
  <dimension ref="A1:L54"/>
  <sheetViews>
    <sheetView topLeftCell="B1" workbookViewId="0">
      <selection activeCell="B4" sqref="B4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2.54296875" bestFit="1" customWidth="1"/>
    <col min="11" max="11" width="12" bestFit="1" customWidth="1"/>
    <col min="12" max="12" width="13.7265625" bestFit="1" customWidth="1"/>
  </cols>
  <sheetData>
    <row r="1" spans="1:12" x14ac:dyDescent="0.35">
      <c r="B1" s="1" t="s">
        <v>0</v>
      </c>
      <c r="F1" s="1" t="s">
        <v>1</v>
      </c>
    </row>
    <row r="2" spans="1:12" x14ac:dyDescent="0.35">
      <c r="B2" s="1" t="s">
        <v>68</v>
      </c>
    </row>
    <row r="3" spans="1:12" ht="15" thickBot="1" x14ac:dyDescent="0.4"/>
    <row r="4" spans="1:12" x14ac:dyDescent="0.35">
      <c r="C4" s="2" t="s">
        <v>3</v>
      </c>
      <c r="D4" s="3"/>
      <c r="E4" s="3"/>
      <c r="F4" s="3"/>
      <c r="G4" s="3" t="s">
        <v>4</v>
      </c>
      <c r="H4" s="4"/>
    </row>
    <row r="5" spans="1:12" x14ac:dyDescent="0.35">
      <c r="C5" s="40">
        <v>12389160</v>
      </c>
      <c r="D5" s="1"/>
      <c r="E5" s="1"/>
      <c r="F5" s="1"/>
      <c r="G5" s="41">
        <v>137437866</v>
      </c>
      <c r="H5" s="10"/>
      <c r="J5" s="15"/>
    </row>
    <row r="6" spans="1:12" x14ac:dyDescent="0.35">
      <c r="C6" s="32" t="s">
        <v>5</v>
      </c>
      <c r="D6" s="1"/>
      <c r="E6" s="1"/>
      <c r="F6" s="1"/>
      <c r="G6" s="33" t="s">
        <v>6</v>
      </c>
      <c r="H6" s="10"/>
      <c r="J6" s="15"/>
    </row>
    <row r="7" spans="1:12" ht="15" thickBot="1" x14ac:dyDescent="0.4">
      <c r="C7" s="34">
        <f>C5/4</f>
        <v>3097290</v>
      </c>
      <c r="D7" s="12"/>
      <c r="E7" s="12"/>
      <c r="F7" s="12"/>
      <c r="G7" s="13">
        <f>G5/4</f>
        <v>34359466.5</v>
      </c>
      <c r="H7" s="14"/>
    </row>
    <row r="8" spans="1:12" x14ac:dyDescent="0.35">
      <c r="C8" s="35"/>
      <c r="G8" s="36"/>
    </row>
    <row r="9" spans="1:12" x14ac:dyDescent="0.35">
      <c r="B9" s="1" t="s">
        <v>7</v>
      </c>
      <c r="G9" s="15"/>
    </row>
    <row r="10" spans="1:12" x14ac:dyDescent="0.35">
      <c r="B10" s="1"/>
      <c r="G10" s="15"/>
    </row>
    <row r="11" spans="1:12" x14ac:dyDescent="0.35">
      <c r="B11" s="1" t="s">
        <v>8</v>
      </c>
    </row>
    <row r="12" spans="1:12" x14ac:dyDescent="0.35">
      <c r="E12" s="36"/>
      <c r="F12" s="37"/>
      <c r="I12" s="37"/>
    </row>
    <row r="14" spans="1:12" s="17" customFormat="1" ht="72.5" x14ac:dyDescent="0.35">
      <c r="B14" s="18" t="s">
        <v>9</v>
      </c>
      <c r="C14" s="18" t="s">
        <v>10</v>
      </c>
      <c r="D14" s="18" t="s">
        <v>11</v>
      </c>
      <c r="E14" s="19" t="s">
        <v>12</v>
      </c>
      <c r="F14" s="18" t="s">
        <v>13</v>
      </c>
      <c r="G14" s="18" t="s">
        <v>14</v>
      </c>
      <c r="H14" s="19" t="s">
        <v>15</v>
      </c>
      <c r="I14" s="18" t="s">
        <v>16</v>
      </c>
      <c r="J14" s="18" t="s">
        <v>17</v>
      </c>
      <c r="K14" s="18" t="s">
        <v>18</v>
      </c>
      <c r="L14" s="18" t="s">
        <v>19</v>
      </c>
    </row>
    <row r="15" spans="1:12" s="17" customFormat="1" x14ac:dyDescent="0.35">
      <c r="B15" s="20"/>
      <c r="C15" s="20"/>
      <c r="D15" s="20"/>
      <c r="E15" s="21">
        <v>1368</v>
      </c>
      <c r="F15" s="22">
        <f>C7/E15</f>
        <v>2264.1008771929824</v>
      </c>
      <c r="G15" s="23">
        <f>SUM(G16:G54)</f>
        <v>3097290.0000000005</v>
      </c>
      <c r="H15" s="21">
        <v>77319</v>
      </c>
      <c r="I15" s="22">
        <f>G7/H15</f>
        <v>444.38581073216159</v>
      </c>
      <c r="J15" s="23">
        <f>SUM(J16:J54)</f>
        <v>34359466.499999993</v>
      </c>
      <c r="K15" s="23">
        <f>SUM(K16:K54)</f>
        <v>37456756.5</v>
      </c>
      <c r="L15" s="23">
        <f>K15/3</f>
        <v>12485585.5</v>
      </c>
    </row>
    <row r="16" spans="1:12" x14ac:dyDescent="0.35">
      <c r="A16">
        <v>141346</v>
      </c>
      <c r="B16" s="38">
        <v>1001</v>
      </c>
      <c r="C16" s="25" t="s">
        <v>69</v>
      </c>
      <c r="D16" t="s">
        <v>70</v>
      </c>
      <c r="E16">
        <v>5</v>
      </c>
      <c r="F16" s="27">
        <f>$F$15</f>
        <v>2264.1008771929824</v>
      </c>
      <c r="G16" s="28">
        <f>F16*E16</f>
        <v>11320.504385964912</v>
      </c>
      <c r="H16" s="26">
        <v>861</v>
      </c>
      <c r="I16" s="27">
        <f>$I$15</f>
        <v>444.38581073216159</v>
      </c>
      <c r="J16" s="15">
        <f>H16*I16</f>
        <v>382616.18304039113</v>
      </c>
      <c r="K16" s="15">
        <f>J16+G16</f>
        <v>393936.68742635602</v>
      </c>
      <c r="L16" s="29">
        <f t="shared" ref="L16:L52" si="0">K16/3</f>
        <v>131312.22914211868</v>
      </c>
    </row>
    <row r="17" spans="1:12" x14ac:dyDescent="0.35">
      <c r="A17">
        <v>141328</v>
      </c>
      <c r="B17" s="38">
        <v>1006</v>
      </c>
      <c r="C17" s="25" t="s">
        <v>71</v>
      </c>
      <c r="D17" t="s">
        <v>70</v>
      </c>
      <c r="E17">
        <v>22</v>
      </c>
      <c r="F17" s="27">
        <f t="shared" ref="F17:F54" si="1">$F$15</f>
        <v>2264.1008771929824</v>
      </c>
      <c r="G17" s="28">
        <f t="shared" ref="G17:G52" si="2">F17*E17</f>
        <v>49810.219298245611</v>
      </c>
      <c r="H17" s="26">
        <v>1841</v>
      </c>
      <c r="I17" s="27">
        <f t="shared" ref="I17:I54" si="3">$I$15</f>
        <v>444.38581073216159</v>
      </c>
      <c r="J17" s="15">
        <f t="shared" ref="J17:J52" si="4">H17*I17</f>
        <v>818114.27755790949</v>
      </c>
      <c r="K17" s="15">
        <f t="shared" ref="K17:K52" si="5">J17+G17</f>
        <v>867924.49685615511</v>
      </c>
      <c r="L17" s="29">
        <f t="shared" si="0"/>
        <v>289308.16561871837</v>
      </c>
    </row>
    <row r="18" spans="1:12" x14ac:dyDescent="0.35">
      <c r="A18">
        <v>141321</v>
      </c>
      <c r="B18" s="38">
        <v>3007</v>
      </c>
      <c r="C18" s="25" t="s">
        <v>72</v>
      </c>
      <c r="D18" t="s">
        <v>70</v>
      </c>
      <c r="E18">
        <v>43</v>
      </c>
      <c r="F18" s="27">
        <f t="shared" si="1"/>
        <v>2264.1008771929824</v>
      </c>
      <c r="G18" s="28">
        <f t="shared" si="2"/>
        <v>97356.337719298244</v>
      </c>
      <c r="H18" s="26">
        <v>2255</v>
      </c>
      <c r="I18" s="27">
        <f t="shared" si="3"/>
        <v>444.38581073216159</v>
      </c>
      <c r="J18" s="15">
        <f t="shared" si="4"/>
        <v>1002090.0032010244</v>
      </c>
      <c r="K18" s="15">
        <f t="shared" si="5"/>
        <v>1099446.3409203226</v>
      </c>
      <c r="L18" s="29">
        <f t="shared" si="0"/>
        <v>366482.11364010751</v>
      </c>
    </row>
    <row r="19" spans="1:12" x14ac:dyDescent="0.35">
      <c r="A19">
        <v>141324</v>
      </c>
      <c r="B19" s="38">
        <v>3009</v>
      </c>
      <c r="C19" s="25" t="s">
        <v>73</v>
      </c>
      <c r="D19" t="s">
        <v>70</v>
      </c>
      <c r="E19">
        <v>0</v>
      </c>
      <c r="F19" s="27">
        <f t="shared" si="1"/>
        <v>2264.1008771929824</v>
      </c>
      <c r="G19" s="28">
        <f t="shared" si="2"/>
        <v>0</v>
      </c>
      <c r="H19" s="26">
        <v>893</v>
      </c>
      <c r="I19" s="27">
        <f t="shared" si="3"/>
        <v>444.38581073216159</v>
      </c>
      <c r="J19" s="15">
        <f t="shared" si="4"/>
        <v>396836.52898382029</v>
      </c>
      <c r="K19" s="15">
        <f t="shared" si="5"/>
        <v>396836.52898382029</v>
      </c>
      <c r="L19" s="29">
        <f t="shared" si="0"/>
        <v>132278.84299460676</v>
      </c>
    </row>
    <row r="20" spans="1:12" x14ac:dyDescent="0.35">
      <c r="A20">
        <v>141305</v>
      </c>
      <c r="B20" s="38">
        <v>3010</v>
      </c>
      <c r="C20" s="25" t="s">
        <v>51</v>
      </c>
      <c r="D20" t="s">
        <v>70</v>
      </c>
      <c r="E20">
        <v>32</v>
      </c>
      <c r="F20" s="27">
        <f t="shared" si="1"/>
        <v>2264.1008771929824</v>
      </c>
      <c r="G20" s="28">
        <f t="shared" si="2"/>
        <v>72451.228070175435</v>
      </c>
      <c r="H20" s="26">
        <v>2108</v>
      </c>
      <c r="I20" s="27">
        <f t="shared" si="3"/>
        <v>444.38581073216159</v>
      </c>
      <c r="J20" s="15">
        <f t="shared" si="4"/>
        <v>936765.28902339668</v>
      </c>
      <c r="K20" s="15">
        <f t="shared" si="5"/>
        <v>1009216.5170935721</v>
      </c>
      <c r="L20" s="29">
        <f t="shared" si="0"/>
        <v>336405.50569785736</v>
      </c>
    </row>
    <row r="21" spans="1:12" x14ac:dyDescent="0.35">
      <c r="A21">
        <v>141320</v>
      </c>
      <c r="B21" s="38">
        <v>4009</v>
      </c>
      <c r="C21" s="25" t="s">
        <v>74</v>
      </c>
      <c r="D21" t="s">
        <v>70</v>
      </c>
      <c r="E21">
        <v>59</v>
      </c>
      <c r="F21" s="27">
        <f t="shared" si="1"/>
        <v>2264.1008771929824</v>
      </c>
      <c r="G21" s="28">
        <f t="shared" si="2"/>
        <v>133581.95175438595</v>
      </c>
      <c r="H21" s="26">
        <v>1130</v>
      </c>
      <c r="I21" s="27">
        <f t="shared" si="3"/>
        <v>444.38581073216159</v>
      </c>
      <c r="J21" s="15">
        <f t="shared" si="4"/>
        <v>502155.9661273426</v>
      </c>
      <c r="K21" s="15">
        <f t="shared" si="5"/>
        <v>635737.91788172862</v>
      </c>
      <c r="L21" s="29">
        <f t="shared" si="0"/>
        <v>211912.63929390954</v>
      </c>
    </row>
    <row r="22" spans="1:12" x14ac:dyDescent="0.35">
      <c r="A22">
        <v>140112</v>
      </c>
      <c r="B22" s="38">
        <v>5004</v>
      </c>
      <c r="C22" s="25" t="s">
        <v>75</v>
      </c>
      <c r="D22" t="s">
        <v>70</v>
      </c>
      <c r="E22">
        <v>26</v>
      </c>
      <c r="F22" s="27">
        <f t="shared" si="1"/>
        <v>2264.1008771929824</v>
      </c>
      <c r="G22" s="28">
        <f t="shared" si="2"/>
        <v>58866.622807017542</v>
      </c>
      <c r="H22" s="26">
        <v>2938</v>
      </c>
      <c r="I22" s="27">
        <f t="shared" si="3"/>
        <v>444.38581073216159</v>
      </c>
      <c r="J22" s="15">
        <f t="shared" si="4"/>
        <v>1305605.5119310908</v>
      </c>
      <c r="K22" s="15">
        <f t="shared" si="5"/>
        <v>1364472.1347381084</v>
      </c>
      <c r="L22" s="29">
        <f t="shared" si="0"/>
        <v>454824.04491270281</v>
      </c>
    </row>
    <row r="23" spans="1:12" x14ac:dyDescent="0.35">
      <c r="A23">
        <v>141344</v>
      </c>
      <c r="B23" s="38">
        <v>5009</v>
      </c>
      <c r="C23" s="25" t="s">
        <v>76</v>
      </c>
      <c r="D23" t="s">
        <v>70</v>
      </c>
      <c r="E23">
        <v>3</v>
      </c>
      <c r="F23" s="27">
        <f t="shared" si="1"/>
        <v>2264.1008771929824</v>
      </c>
      <c r="G23" s="28">
        <f t="shared" si="2"/>
        <v>6792.3026315789466</v>
      </c>
      <c r="H23" s="26">
        <v>861</v>
      </c>
      <c r="I23" s="27">
        <f t="shared" si="3"/>
        <v>444.38581073216159</v>
      </c>
      <c r="J23" s="15">
        <f t="shared" si="4"/>
        <v>382616.18304039113</v>
      </c>
      <c r="K23" s="15">
        <f t="shared" si="5"/>
        <v>389408.48567197006</v>
      </c>
      <c r="L23" s="29">
        <f t="shared" si="0"/>
        <v>129802.82855732336</v>
      </c>
    </row>
    <row r="24" spans="1:12" x14ac:dyDescent="0.35">
      <c r="A24">
        <v>141326</v>
      </c>
      <c r="B24" s="38">
        <v>6002</v>
      </c>
      <c r="C24" s="25" t="s">
        <v>77</v>
      </c>
      <c r="D24" t="s">
        <v>70</v>
      </c>
      <c r="E24">
        <v>31</v>
      </c>
      <c r="F24" s="27">
        <f t="shared" si="1"/>
        <v>2264.1008771929824</v>
      </c>
      <c r="G24" s="28">
        <f t="shared" si="2"/>
        <v>70187.127192982458</v>
      </c>
      <c r="H24" s="26">
        <v>2199</v>
      </c>
      <c r="I24" s="27">
        <f t="shared" si="3"/>
        <v>444.38581073216159</v>
      </c>
      <c r="J24" s="15">
        <f t="shared" si="4"/>
        <v>977204.39780002332</v>
      </c>
      <c r="K24" s="15">
        <f t="shared" si="5"/>
        <v>1047391.5249930058</v>
      </c>
      <c r="L24" s="29">
        <f t="shared" si="0"/>
        <v>349130.50833100191</v>
      </c>
    </row>
    <row r="25" spans="1:12" x14ac:dyDescent="0.35">
      <c r="A25">
        <v>141343</v>
      </c>
      <c r="B25" s="38">
        <v>7006</v>
      </c>
      <c r="C25" s="25" t="s">
        <v>78</v>
      </c>
      <c r="D25" t="s">
        <v>70</v>
      </c>
      <c r="E25">
        <v>75</v>
      </c>
      <c r="F25" s="27">
        <f t="shared" si="1"/>
        <v>2264.1008771929824</v>
      </c>
      <c r="G25" s="28">
        <f t="shared" si="2"/>
        <v>169807.56578947368</v>
      </c>
      <c r="H25" s="26">
        <v>3004</v>
      </c>
      <c r="I25" s="27">
        <f t="shared" si="3"/>
        <v>444.38581073216159</v>
      </c>
      <c r="J25" s="15">
        <f t="shared" si="4"/>
        <v>1334934.9754394135</v>
      </c>
      <c r="K25" s="15">
        <f t="shared" si="5"/>
        <v>1504742.5412288872</v>
      </c>
      <c r="L25" s="29">
        <f t="shared" si="0"/>
        <v>501580.8470762957</v>
      </c>
    </row>
    <row r="26" spans="1:12" x14ac:dyDescent="0.35">
      <c r="A26">
        <v>141317</v>
      </c>
      <c r="B26" s="38">
        <v>7009</v>
      </c>
      <c r="C26" s="25" t="s">
        <v>79</v>
      </c>
      <c r="D26" t="s">
        <v>70</v>
      </c>
      <c r="E26">
        <v>10</v>
      </c>
      <c r="F26" s="27">
        <f t="shared" si="1"/>
        <v>2264.1008771929824</v>
      </c>
      <c r="G26" s="28">
        <f t="shared" si="2"/>
        <v>22641.008771929824</v>
      </c>
      <c r="H26" s="26">
        <v>1439</v>
      </c>
      <c r="I26" s="27">
        <f t="shared" si="3"/>
        <v>444.38581073216159</v>
      </c>
      <c r="J26" s="15">
        <f t="shared" si="4"/>
        <v>639471.18164358055</v>
      </c>
      <c r="K26" s="15">
        <f t="shared" si="5"/>
        <v>662112.19041551033</v>
      </c>
      <c r="L26" s="29">
        <f t="shared" si="0"/>
        <v>220704.06347183677</v>
      </c>
    </row>
    <row r="27" spans="1:12" x14ac:dyDescent="0.35">
      <c r="A27">
        <v>141300</v>
      </c>
      <c r="B27" s="38">
        <v>8005</v>
      </c>
      <c r="C27" s="25" t="s">
        <v>80</v>
      </c>
      <c r="D27" t="s">
        <v>70</v>
      </c>
      <c r="E27">
        <v>17</v>
      </c>
      <c r="F27" s="27">
        <f t="shared" si="1"/>
        <v>2264.1008771929824</v>
      </c>
      <c r="G27" s="28">
        <f t="shared" si="2"/>
        <v>38489.714912280702</v>
      </c>
      <c r="H27" s="26">
        <v>605</v>
      </c>
      <c r="I27" s="27">
        <f t="shared" si="3"/>
        <v>444.38581073216159</v>
      </c>
      <c r="J27" s="15">
        <f t="shared" si="4"/>
        <v>268853.41549295775</v>
      </c>
      <c r="K27" s="15">
        <f t="shared" si="5"/>
        <v>307343.13040523848</v>
      </c>
      <c r="L27" s="29">
        <f t="shared" si="0"/>
        <v>102447.7101350795</v>
      </c>
    </row>
    <row r="28" spans="1:12" x14ac:dyDescent="0.35">
      <c r="A28">
        <v>141345</v>
      </c>
      <c r="B28" s="38">
        <v>8009</v>
      </c>
      <c r="C28" s="25" t="s">
        <v>81</v>
      </c>
      <c r="D28" t="s">
        <v>70</v>
      </c>
      <c r="E28">
        <v>33</v>
      </c>
      <c r="F28" s="27">
        <f t="shared" si="1"/>
        <v>2264.1008771929824</v>
      </c>
      <c r="G28" s="28">
        <f t="shared" si="2"/>
        <v>74715.328947368413</v>
      </c>
      <c r="H28" s="26">
        <v>938</v>
      </c>
      <c r="I28" s="27">
        <f t="shared" si="3"/>
        <v>444.38581073216159</v>
      </c>
      <c r="J28" s="15">
        <f t="shared" si="4"/>
        <v>416833.8904667676</v>
      </c>
      <c r="K28" s="15">
        <f t="shared" si="5"/>
        <v>491549.21941413602</v>
      </c>
      <c r="L28" s="29">
        <f t="shared" si="0"/>
        <v>163849.73980471201</v>
      </c>
    </row>
    <row r="29" spans="1:12" x14ac:dyDescent="0.35">
      <c r="A29">
        <v>141319</v>
      </c>
      <c r="B29" s="38">
        <v>8011</v>
      </c>
      <c r="C29" s="25" t="s">
        <v>82</v>
      </c>
      <c r="D29" t="s">
        <v>70</v>
      </c>
      <c r="E29">
        <v>7</v>
      </c>
      <c r="F29" s="27">
        <f t="shared" si="1"/>
        <v>2264.1008771929824</v>
      </c>
      <c r="G29" s="28">
        <f t="shared" si="2"/>
        <v>15848.706140350876</v>
      </c>
      <c r="H29" s="26">
        <v>1353</v>
      </c>
      <c r="I29" s="27">
        <f t="shared" si="3"/>
        <v>444.38581073216159</v>
      </c>
      <c r="J29" s="15">
        <f t="shared" si="4"/>
        <v>601254.00192061462</v>
      </c>
      <c r="K29" s="15">
        <f t="shared" si="5"/>
        <v>617102.70806096552</v>
      </c>
      <c r="L29" s="29">
        <f t="shared" si="0"/>
        <v>205700.9026869885</v>
      </c>
    </row>
    <row r="30" spans="1:12" x14ac:dyDescent="0.35">
      <c r="A30">
        <v>140138</v>
      </c>
      <c r="B30" s="38">
        <v>8014</v>
      </c>
      <c r="C30" s="25" t="s">
        <v>83</v>
      </c>
      <c r="D30" t="s">
        <v>70</v>
      </c>
      <c r="E30">
        <v>0</v>
      </c>
      <c r="F30" s="27">
        <f t="shared" si="1"/>
        <v>2264.1008771929824</v>
      </c>
      <c r="G30" s="28">
        <f t="shared" si="2"/>
        <v>0</v>
      </c>
      <c r="H30" s="26">
        <v>66</v>
      </c>
      <c r="I30" s="27">
        <f t="shared" si="3"/>
        <v>444.38581073216159</v>
      </c>
      <c r="J30" s="15">
        <f t="shared" si="4"/>
        <v>29329.463508322664</v>
      </c>
      <c r="K30" s="15">
        <f t="shared" si="5"/>
        <v>29329.463508322664</v>
      </c>
      <c r="L30" s="29">
        <f t="shared" si="0"/>
        <v>9776.4878361075553</v>
      </c>
    </row>
    <row r="31" spans="1:12" x14ac:dyDescent="0.35">
      <c r="A31">
        <v>140141</v>
      </c>
      <c r="B31" s="38">
        <v>8018</v>
      </c>
      <c r="C31" s="25" t="s">
        <v>84</v>
      </c>
      <c r="D31" t="s">
        <v>70</v>
      </c>
      <c r="E31">
        <v>7</v>
      </c>
      <c r="F31" s="27">
        <f t="shared" si="1"/>
        <v>2264.1008771929824</v>
      </c>
      <c r="G31" s="28">
        <f t="shared" si="2"/>
        <v>15848.706140350876</v>
      </c>
      <c r="H31" s="26">
        <v>5021</v>
      </c>
      <c r="I31" s="27">
        <f t="shared" si="3"/>
        <v>444.38581073216159</v>
      </c>
      <c r="J31" s="15">
        <f t="shared" si="4"/>
        <v>2231261.1556861834</v>
      </c>
      <c r="K31" s="15">
        <f t="shared" si="5"/>
        <v>2247109.8618265344</v>
      </c>
      <c r="L31" s="29">
        <f t="shared" si="0"/>
        <v>749036.62060884479</v>
      </c>
    </row>
    <row r="32" spans="1:12" x14ac:dyDescent="0.35">
      <c r="A32">
        <v>140038</v>
      </c>
      <c r="B32" s="38">
        <v>10002</v>
      </c>
      <c r="C32" s="25" t="s">
        <v>85</v>
      </c>
      <c r="D32" t="s">
        <v>70</v>
      </c>
      <c r="E32">
        <v>316</v>
      </c>
      <c r="F32" s="27">
        <f t="shared" si="1"/>
        <v>2264.1008771929824</v>
      </c>
      <c r="G32" s="28">
        <f t="shared" si="2"/>
        <v>715455.87719298247</v>
      </c>
      <c r="H32" s="26">
        <v>4133</v>
      </c>
      <c r="I32" s="27">
        <f t="shared" si="3"/>
        <v>444.38581073216159</v>
      </c>
      <c r="J32" s="15">
        <f t="shared" si="4"/>
        <v>1836646.5557560239</v>
      </c>
      <c r="K32" s="15">
        <f t="shared" si="5"/>
        <v>2552102.4329490066</v>
      </c>
      <c r="L32" s="29">
        <f t="shared" si="0"/>
        <v>850700.81098300219</v>
      </c>
    </row>
    <row r="33" spans="1:12" x14ac:dyDescent="0.35">
      <c r="A33">
        <v>141341</v>
      </c>
      <c r="B33" s="38">
        <v>11004</v>
      </c>
      <c r="C33" s="25" t="s">
        <v>86</v>
      </c>
      <c r="D33" t="s">
        <v>70</v>
      </c>
      <c r="E33">
        <v>41</v>
      </c>
      <c r="F33" s="27">
        <f t="shared" si="1"/>
        <v>2264.1008771929824</v>
      </c>
      <c r="G33" s="28">
        <f t="shared" si="2"/>
        <v>92828.135964912275</v>
      </c>
      <c r="H33" s="26">
        <v>3154</v>
      </c>
      <c r="I33" s="27">
        <f t="shared" si="3"/>
        <v>444.38581073216159</v>
      </c>
      <c r="J33" s="15">
        <f t="shared" si="4"/>
        <v>1401592.8470492377</v>
      </c>
      <c r="K33" s="15">
        <f t="shared" si="5"/>
        <v>1494420.9830141501</v>
      </c>
      <c r="L33" s="29">
        <f t="shared" si="0"/>
        <v>498140.32767138333</v>
      </c>
    </row>
    <row r="34" spans="1:12" x14ac:dyDescent="0.35">
      <c r="A34">
        <v>141332</v>
      </c>
      <c r="B34" s="38">
        <v>12004</v>
      </c>
      <c r="C34" s="25" t="s">
        <v>87</v>
      </c>
      <c r="D34" t="s">
        <v>70</v>
      </c>
      <c r="E34">
        <v>12</v>
      </c>
      <c r="F34" s="27">
        <f t="shared" si="1"/>
        <v>2264.1008771929824</v>
      </c>
      <c r="G34" s="28">
        <f t="shared" si="2"/>
        <v>27169.210526315786</v>
      </c>
      <c r="H34" s="26">
        <v>2207</v>
      </c>
      <c r="I34" s="27">
        <f t="shared" si="3"/>
        <v>444.38581073216159</v>
      </c>
      <c r="J34" s="15">
        <f t="shared" si="4"/>
        <v>980759.48428588058</v>
      </c>
      <c r="K34" s="15">
        <f t="shared" si="5"/>
        <v>1007928.6948121963</v>
      </c>
      <c r="L34" s="29">
        <f t="shared" si="0"/>
        <v>335976.23160406546</v>
      </c>
    </row>
    <row r="35" spans="1:12" x14ac:dyDescent="0.35">
      <c r="A35">
        <v>141331</v>
      </c>
      <c r="B35" s="38">
        <v>12005</v>
      </c>
      <c r="C35" s="25" t="s">
        <v>88</v>
      </c>
      <c r="D35" t="s">
        <v>70</v>
      </c>
      <c r="E35">
        <v>7</v>
      </c>
      <c r="F35" s="27">
        <f t="shared" si="1"/>
        <v>2264.1008771929824</v>
      </c>
      <c r="G35" s="28">
        <f t="shared" si="2"/>
        <v>15848.706140350876</v>
      </c>
      <c r="H35" s="26">
        <v>1971</v>
      </c>
      <c r="I35" s="27">
        <f t="shared" si="3"/>
        <v>444.38581073216159</v>
      </c>
      <c r="J35" s="15">
        <f t="shared" si="4"/>
        <v>875884.43295309052</v>
      </c>
      <c r="K35" s="15">
        <f t="shared" si="5"/>
        <v>891733.13909344142</v>
      </c>
      <c r="L35" s="29">
        <f t="shared" si="0"/>
        <v>297244.37969781383</v>
      </c>
    </row>
    <row r="36" spans="1:12" x14ac:dyDescent="0.35">
      <c r="A36">
        <v>140016</v>
      </c>
      <c r="B36" s="38">
        <v>12007</v>
      </c>
      <c r="C36" s="25" t="s">
        <v>89</v>
      </c>
      <c r="D36" t="s">
        <v>70</v>
      </c>
      <c r="E36">
        <v>119</v>
      </c>
      <c r="F36" s="27">
        <f t="shared" si="1"/>
        <v>2264.1008771929824</v>
      </c>
      <c r="G36" s="28">
        <f t="shared" si="2"/>
        <v>269428.00438596489</v>
      </c>
      <c r="H36" s="26">
        <v>2220</v>
      </c>
      <c r="I36" s="27">
        <f t="shared" si="3"/>
        <v>444.38581073216159</v>
      </c>
      <c r="J36" s="15">
        <f t="shared" si="4"/>
        <v>986536.49982539867</v>
      </c>
      <c r="K36" s="15">
        <f t="shared" si="5"/>
        <v>1255964.5042113636</v>
      </c>
      <c r="L36" s="29">
        <f t="shared" si="0"/>
        <v>418654.83473712119</v>
      </c>
    </row>
    <row r="37" spans="1:12" x14ac:dyDescent="0.35">
      <c r="A37">
        <v>141323</v>
      </c>
      <c r="B37" s="38">
        <v>13005</v>
      </c>
      <c r="C37" s="25" t="s">
        <v>90</v>
      </c>
      <c r="D37" t="s">
        <v>70</v>
      </c>
      <c r="E37">
        <v>14</v>
      </c>
      <c r="F37" s="27">
        <f t="shared" si="1"/>
        <v>2264.1008771929824</v>
      </c>
      <c r="G37" s="28">
        <f t="shared" si="2"/>
        <v>31697.412280701752</v>
      </c>
      <c r="H37" s="26">
        <v>2935</v>
      </c>
      <c r="I37" s="27">
        <f t="shared" si="3"/>
        <v>444.38581073216159</v>
      </c>
      <c r="J37" s="15">
        <f t="shared" si="4"/>
        <v>1304272.3544988942</v>
      </c>
      <c r="K37" s="15">
        <f t="shared" si="5"/>
        <v>1335969.766779596</v>
      </c>
      <c r="L37" s="29">
        <f t="shared" si="0"/>
        <v>445323.25559319864</v>
      </c>
    </row>
    <row r="38" spans="1:12" x14ac:dyDescent="0.35">
      <c r="A38">
        <v>140109</v>
      </c>
      <c r="B38" s="38">
        <v>13009</v>
      </c>
      <c r="C38" s="25" t="s">
        <v>91</v>
      </c>
      <c r="D38" t="s">
        <v>70</v>
      </c>
      <c r="E38">
        <v>15</v>
      </c>
      <c r="F38" s="27">
        <f t="shared" si="1"/>
        <v>2264.1008771929824</v>
      </c>
      <c r="G38" s="28">
        <f t="shared" si="2"/>
        <v>33961.513157894733</v>
      </c>
      <c r="H38" s="26">
        <v>2197</v>
      </c>
      <c r="I38" s="27">
        <f t="shared" si="3"/>
        <v>444.38581073216159</v>
      </c>
      <c r="J38" s="15">
        <f t="shared" si="4"/>
        <v>976315.62617855903</v>
      </c>
      <c r="K38" s="15">
        <f t="shared" si="5"/>
        <v>1010277.1393364538</v>
      </c>
      <c r="L38" s="29">
        <f t="shared" si="0"/>
        <v>336759.04644548456</v>
      </c>
    </row>
    <row r="39" spans="1:12" x14ac:dyDescent="0.35">
      <c r="A39">
        <v>141307</v>
      </c>
      <c r="B39" s="38">
        <v>13010</v>
      </c>
      <c r="C39" s="25" t="s">
        <v>92</v>
      </c>
      <c r="D39" t="s">
        <v>70</v>
      </c>
      <c r="E39">
        <v>2</v>
      </c>
      <c r="F39" s="27">
        <f t="shared" si="1"/>
        <v>2264.1008771929824</v>
      </c>
      <c r="G39" s="28">
        <f t="shared" si="2"/>
        <v>4528.2017543859647</v>
      </c>
      <c r="H39" s="26">
        <v>1621</v>
      </c>
      <c r="I39" s="27">
        <f t="shared" si="3"/>
        <v>444.38581073216159</v>
      </c>
      <c r="J39" s="15">
        <f t="shared" si="4"/>
        <v>720349.39919683395</v>
      </c>
      <c r="K39" s="15">
        <f t="shared" si="5"/>
        <v>724877.60095121991</v>
      </c>
      <c r="L39" s="29">
        <f t="shared" si="0"/>
        <v>241625.86698373998</v>
      </c>
    </row>
    <row r="40" spans="1:12" x14ac:dyDescent="0.35">
      <c r="A40">
        <v>141303</v>
      </c>
      <c r="B40" s="38">
        <v>13024</v>
      </c>
      <c r="C40" s="25" t="s">
        <v>93</v>
      </c>
      <c r="D40" t="s">
        <v>70</v>
      </c>
      <c r="E40">
        <v>59</v>
      </c>
      <c r="F40" s="27">
        <f t="shared" si="1"/>
        <v>2264.1008771929824</v>
      </c>
      <c r="G40" s="28">
        <f t="shared" si="2"/>
        <v>133581.95175438595</v>
      </c>
      <c r="H40" s="26">
        <v>3265</v>
      </c>
      <c r="I40" s="27">
        <f t="shared" si="3"/>
        <v>444.38581073216159</v>
      </c>
      <c r="J40" s="15">
        <f t="shared" si="4"/>
        <v>1450919.6720405077</v>
      </c>
      <c r="K40" s="15">
        <f t="shared" si="5"/>
        <v>1584501.6237948937</v>
      </c>
      <c r="L40" s="29">
        <f t="shared" si="0"/>
        <v>528167.20793163124</v>
      </c>
    </row>
    <row r="41" spans="1:12" x14ac:dyDescent="0.35">
      <c r="B41" s="42">
        <v>15006</v>
      </c>
      <c r="C41" s="25" t="s">
        <v>94</v>
      </c>
      <c r="D41" t="s">
        <v>70</v>
      </c>
      <c r="E41">
        <v>210</v>
      </c>
      <c r="F41" s="27">
        <f t="shared" si="1"/>
        <v>2264.1008771929824</v>
      </c>
      <c r="G41" s="28">
        <f t="shared" si="2"/>
        <v>475461.18421052629</v>
      </c>
      <c r="H41" s="26">
        <v>3541</v>
      </c>
      <c r="I41" s="27">
        <f t="shared" si="3"/>
        <v>444.38581073216159</v>
      </c>
      <c r="J41" s="15">
        <f t="shared" si="4"/>
        <v>1573570.1558025843</v>
      </c>
      <c r="K41" s="15">
        <f t="shared" si="5"/>
        <v>2049031.3400131105</v>
      </c>
      <c r="L41" s="29">
        <f t="shared" si="0"/>
        <v>683010.44667103689</v>
      </c>
    </row>
    <row r="42" spans="1:12" x14ac:dyDescent="0.35">
      <c r="A42">
        <v>141327</v>
      </c>
      <c r="B42" s="38">
        <v>16001</v>
      </c>
      <c r="C42" s="25" t="s">
        <v>95</v>
      </c>
      <c r="D42" t="s">
        <v>70</v>
      </c>
      <c r="E42">
        <v>10</v>
      </c>
      <c r="F42" s="27">
        <f t="shared" si="1"/>
        <v>2264.1008771929824</v>
      </c>
      <c r="G42" s="28">
        <f t="shared" si="2"/>
        <v>22641.008771929824</v>
      </c>
      <c r="H42" s="26">
        <v>1285</v>
      </c>
      <c r="I42" s="27">
        <f t="shared" si="3"/>
        <v>444.38581073216159</v>
      </c>
      <c r="J42" s="15">
        <f t="shared" si="4"/>
        <v>571035.76679082762</v>
      </c>
      <c r="K42" s="15">
        <f t="shared" si="5"/>
        <v>593676.77556275739</v>
      </c>
      <c r="L42" s="29">
        <f t="shared" si="0"/>
        <v>197892.25852091913</v>
      </c>
    </row>
    <row r="43" spans="1:12" x14ac:dyDescent="0.35">
      <c r="A43">
        <v>141301</v>
      </c>
      <c r="B43" s="38">
        <v>16002</v>
      </c>
      <c r="C43" s="25" t="s">
        <v>96</v>
      </c>
      <c r="D43" t="s">
        <v>70</v>
      </c>
      <c r="E43">
        <v>10</v>
      </c>
      <c r="F43" s="27">
        <f t="shared" si="1"/>
        <v>2264.1008771929824</v>
      </c>
      <c r="G43" s="28">
        <f t="shared" si="2"/>
        <v>22641.008771929824</v>
      </c>
      <c r="H43" s="26">
        <v>3482</v>
      </c>
      <c r="I43" s="27">
        <f t="shared" si="3"/>
        <v>444.38581073216159</v>
      </c>
      <c r="J43" s="15">
        <f t="shared" si="4"/>
        <v>1547351.3929693867</v>
      </c>
      <c r="K43" s="15">
        <f t="shared" si="5"/>
        <v>1569992.4017413165</v>
      </c>
      <c r="L43" s="29">
        <f t="shared" si="0"/>
        <v>523330.80058043887</v>
      </c>
    </row>
    <row r="44" spans="1:12" x14ac:dyDescent="0.35">
      <c r="A44">
        <v>141338</v>
      </c>
      <c r="B44" s="38">
        <v>16009</v>
      </c>
      <c r="C44" s="25" t="s">
        <v>97</v>
      </c>
      <c r="D44" t="s">
        <v>70</v>
      </c>
      <c r="E44">
        <v>29</v>
      </c>
      <c r="F44" s="27">
        <f t="shared" si="1"/>
        <v>2264.1008771929824</v>
      </c>
      <c r="G44" s="28">
        <f t="shared" si="2"/>
        <v>65658.925438596489</v>
      </c>
      <c r="H44" s="26">
        <v>1088</v>
      </c>
      <c r="I44" s="27">
        <f t="shared" si="3"/>
        <v>444.38581073216159</v>
      </c>
      <c r="J44" s="15">
        <f t="shared" si="4"/>
        <v>483491.76207659178</v>
      </c>
      <c r="K44" s="15">
        <f t="shared" si="5"/>
        <v>549150.68751518824</v>
      </c>
      <c r="L44" s="29">
        <f t="shared" si="0"/>
        <v>183050.22917172941</v>
      </c>
    </row>
    <row r="45" spans="1:12" x14ac:dyDescent="0.35">
      <c r="A45">
        <v>140027</v>
      </c>
      <c r="B45" s="38">
        <v>16011</v>
      </c>
      <c r="C45" s="25" t="s">
        <v>98</v>
      </c>
      <c r="D45" t="s">
        <v>70</v>
      </c>
      <c r="E45">
        <v>23</v>
      </c>
      <c r="F45" s="27">
        <f t="shared" si="1"/>
        <v>2264.1008771929824</v>
      </c>
      <c r="G45" s="28">
        <f t="shared" si="2"/>
        <v>52074.320175438595</v>
      </c>
      <c r="H45" s="26">
        <v>2628</v>
      </c>
      <c r="I45" s="27">
        <f t="shared" si="3"/>
        <v>444.38581073216159</v>
      </c>
      <c r="J45" s="15">
        <f t="shared" si="4"/>
        <v>1167845.9106041207</v>
      </c>
      <c r="K45" s="15">
        <f t="shared" si="5"/>
        <v>1219920.2307795594</v>
      </c>
      <c r="L45" s="29">
        <f t="shared" si="0"/>
        <v>406640.0769265198</v>
      </c>
    </row>
    <row r="46" spans="1:12" x14ac:dyDescent="0.35">
      <c r="A46">
        <v>140003</v>
      </c>
      <c r="B46" s="38">
        <v>18001</v>
      </c>
      <c r="C46" s="25" t="s">
        <v>99</v>
      </c>
      <c r="D46" t="s">
        <v>70</v>
      </c>
      <c r="E46">
        <v>11</v>
      </c>
      <c r="F46" s="27">
        <f t="shared" si="1"/>
        <v>2264.1008771929824</v>
      </c>
      <c r="G46" s="28">
        <f t="shared" si="2"/>
        <v>24905.109649122805</v>
      </c>
      <c r="H46" s="26">
        <v>706</v>
      </c>
      <c r="I46" s="27">
        <f t="shared" si="3"/>
        <v>444.38581073216159</v>
      </c>
      <c r="J46" s="15">
        <f t="shared" si="4"/>
        <v>313736.38237690605</v>
      </c>
      <c r="K46" s="15">
        <f t="shared" si="5"/>
        <v>338641.49202602886</v>
      </c>
      <c r="L46" s="29">
        <f t="shared" si="0"/>
        <v>112880.49734200962</v>
      </c>
    </row>
    <row r="47" spans="1:12" x14ac:dyDescent="0.35">
      <c r="A47">
        <v>140173</v>
      </c>
      <c r="B47" s="38">
        <v>18004</v>
      </c>
      <c r="C47" s="25" t="s">
        <v>100</v>
      </c>
      <c r="D47" t="s">
        <v>70</v>
      </c>
      <c r="E47">
        <v>12</v>
      </c>
      <c r="F47" s="27">
        <f t="shared" si="1"/>
        <v>2264.1008771929824</v>
      </c>
      <c r="G47" s="28">
        <f t="shared" si="2"/>
        <v>27169.210526315786</v>
      </c>
      <c r="H47" s="26">
        <v>1674</v>
      </c>
      <c r="I47" s="27">
        <f t="shared" si="3"/>
        <v>444.38581073216159</v>
      </c>
      <c r="J47" s="15">
        <f t="shared" si="4"/>
        <v>743901.84716563846</v>
      </c>
      <c r="K47" s="15">
        <f t="shared" si="5"/>
        <v>771071.05769195431</v>
      </c>
      <c r="L47" s="29">
        <f t="shared" si="0"/>
        <v>257023.68589731809</v>
      </c>
    </row>
    <row r="48" spans="1:12" x14ac:dyDescent="0.35">
      <c r="A48">
        <v>141308</v>
      </c>
      <c r="B48" s="38">
        <v>18013</v>
      </c>
      <c r="C48" s="25" t="s">
        <v>101</v>
      </c>
      <c r="D48" t="s">
        <v>70</v>
      </c>
      <c r="E48">
        <v>23</v>
      </c>
      <c r="F48" s="27">
        <f t="shared" si="1"/>
        <v>2264.1008771929824</v>
      </c>
      <c r="G48" s="28">
        <f t="shared" si="2"/>
        <v>52074.320175438595</v>
      </c>
      <c r="H48" s="26">
        <v>910</v>
      </c>
      <c r="I48" s="27">
        <f t="shared" si="3"/>
        <v>444.38581073216159</v>
      </c>
      <c r="J48" s="15">
        <f t="shared" si="4"/>
        <v>404391.08776626707</v>
      </c>
      <c r="K48" s="15">
        <f t="shared" si="5"/>
        <v>456465.40794170566</v>
      </c>
      <c r="L48" s="29">
        <f t="shared" si="0"/>
        <v>152155.13598056856</v>
      </c>
    </row>
    <row r="49" spans="1:12" x14ac:dyDescent="0.35">
      <c r="A49">
        <v>140121</v>
      </c>
      <c r="B49" s="38">
        <v>19009</v>
      </c>
      <c r="C49" s="25" t="s">
        <v>102</v>
      </c>
      <c r="D49" t="s">
        <v>70</v>
      </c>
      <c r="E49">
        <v>7</v>
      </c>
      <c r="F49" s="27">
        <f t="shared" si="1"/>
        <v>2264.1008771929824</v>
      </c>
      <c r="G49" s="28">
        <f t="shared" si="2"/>
        <v>15848.706140350876</v>
      </c>
      <c r="H49" s="26">
        <v>1332</v>
      </c>
      <c r="I49" s="27">
        <f t="shared" si="3"/>
        <v>444.38581073216159</v>
      </c>
      <c r="J49" s="15">
        <f t="shared" si="4"/>
        <v>591921.89989523927</v>
      </c>
      <c r="K49" s="15">
        <f t="shared" si="5"/>
        <v>607770.60603559017</v>
      </c>
      <c r="L49" s="29">
        <f t="shared" si="0"/>
        <v>202590.20201186338</v>
      </c>
    </row>
    <row r="50" spans="1:12" x14ac:dyDescent="0.35">
      <c r="A50">
        <v>141302</v>
      </c>
      <c r="B50" s="38">
        <v>19028</v>
      </c>
      <c r="C50" s="25" t="s">
        <v>103</v>
      </c>
      <c r="D50" t="s">
        <v>70</v>
      </c>
      <c r="E50">
        <v>32</v>
      </c>
      <c r="F50" s="27">
        <f t="shared" si="1"/>
        <v>2264.1008771929824</v>
      </c>
      <c r="G50" s="28">
        <f t="shared" si="2"/>
        <v>72451.228070175435</v>
      </c>
      <c r="H50" s="26">
        <v>1484</v>
      </c>
      <c r="I50" s="27">
        <f t="shared" si="3"/>
        <v>444.38581073216159</v>
      </c>
      <c r="J50" s="15">
        <f t="shared" si="4"/>
        <v>659468.5431265278</v>
      </c>
      <c r="K50" s="15">
        <f t="shared" si="5"/>
        <v>731919.77119670319</v>
      </c>
      <c r="L50" s="29">
        <f t="shared" si="0"/>
        <v>243973.25706556774</v>
      </c>
    </row>
    <row r="51" spans="1:12" x14ac:dyDescent="0.35">
      <c r="A51">
        <v>141309</v>
      </c>
      <c r="B51" s="38">
        <v>20001</v>
      </c>
      <c r="C51" s="25" t="s">
        <v>104</v>
      </c>
      <c r="D51" t="s">
        <v>70</v>
      </c>
      <c r="E51">
        <v>19</v>
      </c>
      <c r="F51" s="27">
        <f t="shared" si="1"/>
        <v>2264.1008771929824</v>
      </c>
      <c r="G51" s="28">
        <f t="shared" si="2"/>
        <v>43017.916666666664</v>
      </c>
      <c r="H51" s="26">
        <v>1914</v>
      </c>
      <c r="I51" s="27">
        <f t="shared" si="3"/>
        <v>444.38581073216159</v>
      </c>
      <c r="J51" s="15">
        <f t="shared" si="4"/>
        <v>850554.44174135732</v>
      </c>
      <c r="K51" s="15">
        <f t="shared" si="5"/>
        <v>893572.35840802395</v>
      </c>
      <c r="L51" s="29">
        <f t="shared" si="0"/>
        <v>297857.45280267467</v>
      </c>
    </row>
    <row r="52" spans="1:12" x14ac:dyDescent="0.35">
      <c r="A52">
        <v>141306</v>
      </c>
      <c r="B52" s="38">
        <v>22002</v>
      </c>
      <c r="C52" s="25" t="s">
        <v>105</v>
      </c>
      <c r="D52" t="s">
        <v>70</v>
      </c>
      <c r="E52">
        <v>4</v>
      </c>
      <c r="F52" s="27">
        <f t="shared" si="1"/>
        <v>2264.1008771929824</v>
      </c>
      <c r="G52" s="28">
        <f t="shared" si="2"/>
        <v>9056.4035087719294</v>
      </c>
      <c r="H52" s="26">
        <v>2102</v>
      </c>
      <c r="I52" s="27">
        <f t="shared" si="3"/>
        <v>444.38581073216159</v>
      </c>
      <c r="J52" s="15">
        <f t="shared" si="4"/>
        <v>934098.9741590037</v>
      </c>
      <c r="K52" s="15">
        <f t="shared" si="5"/>
        <v>943155.37766777561</v>
      </c>
      <c r="L52" s="29">
        <f t="shared" si="0"/>
        <v>314385.12588925852</v>
      </c>
    </row>
    <row r="53" spans="1:12" x14ac:dyDescent="0.35">
      <c r="B53" s="38">
        <v>23001</v>
      </c>
      <c r="C53" s="25" t="s">
        <v>106</v>
      </c>
      <c r="D53" t="s">
        <v>70</v>
      </c>
      <c r="E53">
        <v>8</v>
      </c>
      <c r="F53" s="27">
        <f t="shared" si="1"/>
        <v>2264.1008771929824</v>
      </c>
      <c r="G53" s="28">
        <f>F53*E53</f>
        <v>18112.807017543859</v>
      </c>
      <c r="H53" s="26">
        <v>2973</v>
      </c>
      <c r="I53" s="27">
        <f t="shared" si="3"/>
        <v>444.38581073216159</v>
      </c>
      <c r="J53" s="15">
        <f>H53*I53</f>
        <v>1321159.0153067163</v>
      </c>
      <c r="K53" s="15">
        <f>J53+G53</f>
        <v>1339271.8223242601</v>
      </c>
      <c r="L53" s="29">
        <f>K53/3</f>
        <v>446423.9407747534</v>
      </c>
    </row>
    <row r="54" spans="1:12" x14ac:dyDescent="0.35">
      <c r="B54" s="38">
        <v>19004</v>
      </c>
      <c r="C54" s="25" t="s">
        <v>107</v>
      </c>
      <c r="D54" t="s">
        <v>70</v>
      </c>
      <c r="E54">
        <v>15</v>
      </c>
      <c r="F54" s="27">
        <f t="shared" si="1"/>
        <v>2264.1008771929824</v>
      </c>
      <c r="G54" s="28">
        <f>F54*E54</f>
        <v>33961.513157894733</v>
      </c>
      <c r="H54" s="26">
        <v>985</v>
      </c>
      <c r="I54" s="27">
        <f t="shared" si="3"/>
        <v>444.38581073216159</v>
      </c>
      <c r="J54" s="15">
        <f>H54*I54</f>
        <v>437720.02357117919</v>
      </c>
      <c r="K54" s="15">
        <f>J54+G54</f>
        <v>471681.53672907391</v>
      </c>
      <c r="L54" s="29">
        <f>K54/3</f>
        <v>157227.17890969131</v>
      </c>
    </row>
  </sheetData>
  <pageMargins left="0.7" right="0.7" top="0.75" bottom="0.75" header="0.3" footer="0.3"/>
  <pageSetup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3777-B5B5-4047-AAC3-ECB35F5AEA57}">
  <sheetPr>
    <pageSetUpPr fitToPage="1"/>
  </sheetPr>
  <dimension ref="A1:L39"/>
  <sheetViews>
    <sheetView topLeftCell="B1" zoomScale="90" zoomScaleNormal="90" workbookViewId="0">
      <selection activeCell="C8" sqref="C8"/>
    </sheetView>
  </sheetViews>
  <sheetFormatPr defaultRowHeight="14.5" x14ac:dyDescent="0.35"/>
  <cols>
    <col min="1" max="1" width="0" hidden="1" customWidth="1"/>
    <col min="3" max="3" width="35.453125" customWidth="1"/>
    <col min="4" max="4" width="11.54296875" customWidth="1"/>
    <col min="5" max="5" width="8.453125" bestFit="1" customWidth="1"/>
    <col min="7" max="7" width="12.6328125" bestFit="1" customWidth="1"/>
    <col min="8" max="8" width="9.453125" bestFit="1" customWidth="1"/>
    <col min="10" max="10" width="12.1796875" bestFit="1" customWidth="1"/>
    <col min="11" max="12" width="13.26953125" bestFit="1" customWidth="1"/>
  </cols>
  <sheetData>
    <row r="1" spans="1:12" x14ac:dyDescent="0.35">
      <c r="B1" s="1" t="s">
        <v>0</v>
      </c>
      <c r="F1" s="1" t="s">
        <v>108</v>
      </c>
    </row>
    <row r="2" spans="1:12" x14ac:dyDescent="0.35">
      <c r="B2" s="1" t="s">
        <v>109</v>
      </c>
    </row>
    <row r="4" spans="1:12" x14ac:dyDescent="0.35">
      <c r="B4" s="1" t="s">
        <v>7</v>
      </c>
    </row>
    <row r="5" spans="1:12" x14ac:dyDescent="0.35">
      <c r="B5" s="1"/>
    </row>
    <row r="6" spans="1:12" x14ac:dyDescent="0.35">
      <c r="B6" s="1" t="s">
        <v>8</v>
      </c>
    </row>
    <row r="8" spans="1:12" ht="29" x14ac:dyDescent="0.35">
      <c r="B8" s="18" t="s">
        <v>9</v>
      </c>
      <c r="C8" s="18" t="s">
        <v>10</v>
      </c>
      <c r="D8" s="18" t="s">
        <v>11</v>
      </c>
      <c r="E8" s="18" t="s">
        <v>110</v>
      </c>
      <c r="F8" s="18" t="s">
        <v>111</v>
      </c>
      <c r="G8" s="18" t="s">
        <v>112</v>
      </c>
      <c r="H8" s="18" t="s">
        <v>113</v>
      </c>
      <c r="I8" s="18" t="s">
        <v>114</v>
      </c>
      <c r="J8" s="18" t="s">
        <v>115</v>
      </c>
      <c r="K8" s="18" t="s">
        <v>116</v>
      </c>
      <c r="L8" s="18" t="s">
        <v>19</v>
      </c>
    </row>
    <row r="9" spans="1:12" x14ac:dyDescent="0.35">
      <c r="A9">
        <v>142010</v>
      </c>
      <c r="B9">
        <v>8020</v>
      </c>
      <c r="C9" s="25" t="s">
        <v>117</v>
      </c>
      <c r="D9" s="43" t="s">
        <v>118</v>
      </c>
      <c r="E9" s="26">
        <v>5221</v>
      </c>
      <c r="F9" s="44">
        <v>773</v>
      </c>
      <c r="G9" s="28">
        <f t="shared" ref="G9:G14" si="0">F9*E9</f>
        <v>4035833</v>
      </c>
      <c r="K9" s="15">
        <f>G9+J9</f>
        <v>4035833</v>
      </c>
      <c r="L9" s="15">
        <f>K9/3</f>
        <v>1345277.6666666667</v>
      </c>
    </row>
    <row r="10" spans="1:12" x14ac:dyDescent="0.35">
      <c r="A10">
        <v>142008</v>
      </c>
      <c r="B10">
        <v>14085</v>
      </c>
      <c r="C10" s="25" t="s">
        <v>119</v>
      </c>
      <c r="D10" s="43" t="s">
        <v>118</v>
      </c>
      <c r="E10" s="26">
        <v>4625</v>
      </c>
      <c r="F10" s="44">
        <f>$F$9</f>
        <v>773</v>
      </c>
      <c r="G10" s="28">
        <f t="shared" si="0"/>
        <v>3575125</v>
      </c>
      <c r="K10" s="15">
        <f t="shared" ref="K10:K15" si="1">G10+J10</f>
        <v>3575125</v>
      </c>
      <c r="L10" s="15">
        <f t="shared" ref="L10:L15" si="2">K10/3</f>
        <v>1191708.3333333333</v>
      </c>
    </row>
    <row r="11" spans="1:12" x14ac:dyDescent="0.35">
      <c r="A11">
        <v>142009</v>
      </c>
      <c r="B11">
        <v>3019</v>
      </c>
      <c r="C11" s="25" t="s">
        <v>120</v>
      </c>
      <c r="D11" s="43" t="s">
        <v>118</v>
      </c>
      <c r="E11" s="26">
        <v>653</v>
      </c>
      <c r="F11" s="44">
        <f>$F$9</f>
        <v>773</v>
      </c>
      <c r="G11" s="28">
        <f t="shared" si="0"/>
        <v>504769</v>
      </c>
      <c r="K11" s="15">
        <f t="shared" si="1"/>
        <v>504769</v>
      </c>
      <c r="L11" s="15">
        <f t="shared" si="2"/>
        <v>168256.33333333334</v>
      </c>
    </row>
    <row r="12" spans="1:12" x14ac:dyDescent="0.35">
      <c r="A12">
        <v>142006</v>
      </c>
      <c r="B12">
        <v>19012</v>
      </c>
      <c r="C12" s="25" t="s">
        <v>121</v>
      </c>
      <c r="D12" s="43" t="s">
        <v>118</v>
      </c>
      <c r="E12" s="26">
        <v>818</v>
      </c>
      <c r="F12" s="44">
        <f>$F$9</f>
        <v>773</v>
      </c>
      <c r="G12" s="28">
        <f t="shared" si="0"/>
        <v>632314</v>
      </c>
      <c r="K12" s="15">
        <f t="shared" si="1"/>
        <v>632314</v>
      </c>
      <c r="L12" s="15">
        <f t="shared" si="2"/>
        <v>210771.33333333334</v>
      </c>
    </row>
    <row r="13" spans="1:12" x14ac:dyDescent="0.35">
      <c r="A13">
        <v>142013</v>
      </c>
      <c r="B13">
        <v>16014</v>
      </c>
      <c r="C13" s="25" t="s">
        <v>122</v>
      </c>
      <c r="D13" s="43" t="s">
        <v>118</v>
      </c>
      <c r="E13" s="26">
        <v>758</v>
      </c>
      <c r="F13" s="44">
        <f>$F$9</f>
        <v>773</v>
      </c>
      <c r="G13" s="28">
        <f t="shared" si="0"/>
        <v>585934</v>
      </c>
      <c r="K13" s="15">
        <f t="shared" si="1"/>
        <v>585934</v>
      </c>
      <c r="L13" s="15">
        <f t="shared" si="2"/>
        <v>195311.33333333334</v>
      </c>
    </row>
    <row r="14" spans="1:12" x14ac:dyDescent="0.35">
      <c r="A14">
        <v>140105</v>
      </c>
      <c r="B14">
        <v>4013</v>
      </c>
      <c r="C14" s="25" t="s">
        <v>123</v>
      </c>
      <c r="D14" s="43" t="s">
        <v>118</v>
      </c>
      <c r="E14" s="26">
        <v>1331</v>
      </c>
      <c r="F14" s="44">
        <f>$F$9</f>
        <v>773</v>
      </c>
      <c r="G14" s="28">
        <f t="shared" si="0"/>
        <v>1028863</v>
      </c>
      <c r="K14" s="15">
        <f t="shared" si="1"/>
        <v>1028863</v>
      </c>
      <c r="L14" s="15">
        <f t="shared" si="2"/>
        <v>342954.33333333331</v>
      </c>
    </row>
    <row r="15" spans="1:12" ht="15" thickBot="1" x14ac:dyDescent="0.4">
      <c r="B15" s="45" t="s">
        <v>124</v>
      </c>
      <c r="C15" s="45"/>
      <c r="D15" s="46"/>
      <c r="E15" s="47">
        <v>13406</v>
      </c>
      <c r="F15" s="45"/>
      <c r="G15" s="48">
        <f>SUM(G9:G14)</f>
        <v>10362838</v>
      </c>
      <c r="H15" s="49">
        <v>0</v>
      </c>
      <c r="I15" s="45"/>
      <c r="J15" s="48">
        <f>SUM(J9:J14)</f>
        <v>0</v>
      </c>
      <c r="K15" s="50">
        <f t="shared" si="1"/>
        <v>10362838</v>
      </c>
      <c r="L15" s="50">
        <f t="shared" si="2"/>
        <v>3454279.3333333335</v>
      </c>
    </row>
    <row r="16" spans="1:12" x14ac:dyDescent="0.35">
      <c r="D16" s="43"/>
    </row>
    <row r="17" spans="1:12" x14ac:dyDescent="0.35">
      <c r="A17">
        <v>144031</v>
      </c>
      <c r="B17">
        <v>19005</v>
      </c>
      <c r="C17" s="25" t="s">
        <v>125</v>
      </c>
      <c r="D17" s="43" t="s">
        <v>126</v>
      </c>
      <c r="E17" s="26">
        <v>1637</v>
      </c>
      <c r="F17" s="51">
        <v>206</v>
      </c>
      <c r="G17" s="28">
        <f t="shared" ref="G17:G26" si="3">F17*E17</f>
        <v>337222</v>
      </c>
      <c r="H17" s="26">
        <v>325</v>
      </c>
      <c r="I17" s="52">
        <v>223</v>
      </c>
      <c r="J17" s="28">
        <f>H17*I17</f>
        <v>72475</v>
      </c>
      <c r="K17" s="15">
        <f t="shared" ref="K17:K26" si="4">G17+J17</f>
        <v>409697</v>
      </c>
      <c r="L17" s="15">
        <f t="shared" ref="L17:L29" si="5">K17/3</f>
        <v>136565.66666666666</v>
      </c>
    </row>
    <row r="18" spans="1:12" x14ac:dyDescent="0.35">
      <c r="A18">
        <v>144035</v>
      </c>
      <c r="B18">
        <v>14004</v>
      </c>
      <c r="C18" s="25" t="s">
        <v>127</v>
      </c>
      <c r="D18" s="43" t="s">
        <v>126</v>
      </c>
      <c r="E18" s="26">
        <v>41</v>
      </c>
      <c r="F18" s="51">
        <f>$F$17</f>
        <v>206</v>
      </c>
      <c r="G18" s="28">
        <f t="shared" si="3"/>
        <v>8446</v>
      </c>
      <c r="H18" s="26">
        <v>11</v>
      </c>
      <c r="I18" s="52">
        <f>$I$17</f>
        <v>223</v>
      </c>
      <c r="J18" s="28">
        <f>H18*I18</f>
        <v>2453</v>
      </c>
      <c r="K18" s="15">
        <f t="shared" si="4"/>
        <v>10899</v>
      </c>
      <c r="L18" s="15">
        <f t="shared" si="5"/>
        <v>3633</v>
      </c>
    </row>
    <row r="19" spans="1:12" x14ac:dyDescent="0.35">
      <c r="A19">
        <v>140033</v>
      </c>
      <c r="B19">
        <v>23002</v>
      </c>
      <c r="C19" s="25" t="s">
        <v>128</v>
      </c>
      <c r="D19" s="43" t="s">
        <v>126</v>
      </c>
      <c r="E19" s="26">
        <v>4613</v>
      </c>
      <c r="F19" s="51">
        <f t="shared" ref="F19:F28" si="6">$F$17</f>
        <v>206</v>
      </c>
      <c r="G19" s="28">
        <f t="shared" si="3"/>
        <v>950278</v>
      </c>
      <c r="H19" s="26">
        <v>322</v>
      </c>
      <c r="I19" s="52">
        <f t="shared" ref="I19:I28" si="7">$I$17</f>
        <v>223</v>
      </c>
      <c r="J19" s="28">
        <f t="shared" ref="J19:J26" si="8">H19*I19</f>
        <v>71806</v>
      </c>
      <c r="K19" s="15">
        <f t="shared" si="4"/>
        <v>1022084</v>
      </c>
      <c r="L19" s="15">
        <f t="shared" si="5"/>
        <v>340694.66666666669</v>
      </c>
    </row>
    <row r="20" spans="1:12" x14ac:dyDescent="0.35">
      <c r="A20">
        <v>144039</v>
      </c>
      <c r="B20">
        <v>3021</v>
      </c>
      <c r="C20" s="25" t="s">
        <v>129</v>
      </c>
      <c r="D20" s="43" t="s">
        <v>126</v>
      </c>
      <c r="E20" s="26">
        <v>4018</v>
      </c>
      <c r="F20" s="51">
        <f t="shared" si="6"/>
        <v>206</v>
      </c>
      <c r="G20" s="28">
        <f t="shared" si="3"/>
        <v>827708</v>
      </c>
      <c r="H20" s="26">
        <v>259</v>
      </c>
      <c r="I20" s="52">
        <f t="shared" si="7"/>
        <v>223</v>
      </c>
      <c r="J20" s="28">
        <f t="shared" si="8"/>
        <v>57757</v>
      </c>
      <c r="K20" s="15">
        <f t="shared" si="4"/>
        <v>885465</v>
      </c>
      <c r="L20" s="15">
        <f t="shared" si="5"/>
        <v>295155</v>
      </c>
    </row>
    <row r="21" spans="1:12" x14ac:dyDescent="0.35">
      <c r="A21">
        <v>144026</v>
      </c>
      <c r="B21">
        <v>3452</v>
      </c>
      <c r="C21" s="25" t="s">
        <v>130</v>
      </c>
      <c r="D21" s="43" t="s">
        <v>126</v>
      </c>
      <c r="E21" s="26">
        <v>8980</v>
      </c>
      <c r="F21" s="51">
        <f t="shared" si="6"/>
        <v>206</v>
      </c>
      <c r="G21" s="28">
        <f t="shared" si="3"/>
        <v>1849880</v>
      </c>
      <c r="H21" s="26">
        <v>8562</v>
      </c>
      <c r="I21" s="52">
        <f t="shared" si="7"/>
        <v>223</v>
      </c>
      <c r="J21" s="28">
        <f t="shared" si="8"/>
        <v>1909326</v>
      </c>
      <c r="K21" s="15">
        <f t="shared" si="4"/>
        <v>3759206</v>
      </c>
      <c r="L21" s="15">
        <f t="shared" si="5"/>
        <v>1253068.6666666667</v>
      </c>
    </row>
    <row r="22" spans="1:12" x14ac:dyDescent="0.35">
      <c r="A22">
        <v>144034</v>
      </c>
      <c r="B22">
        <v>19404</v>
      </c>
      <c r="C22" s="25" t="s">
        <v>131</v>
      </c>
      <c r="D22" s="43" t="s">
        <v>126</v>
      </c>
      <c r="E22" s="26">
        <v>7297</v>
      </c>
      <c r="F22" s="51">
        <f t="shared" si="6"/>
        <v>206</v>
      </c>
      <c r="G22" s="28">
        <f t="shared" si="3"/>
        <v>1503182</v>
      </c>
      <c r="H22" s="26">
        <v>1429</v>
      </c>
      <c r="I22" s="52">
        <f t="shared" si="7"/>
        <v>223</v>
      </c>
      <c r="J22" s="28">
        <f t="shared" si="8"/>
        <v>318667</v>
      </c>
      <c r="K22" s="15">
        <f t="shared" si="4"/>
        <v>1821849</v>
      </c>
      <c r="L22" s="15">
        <f t="shared" si="5"/>
        <v>607283</v>
      </c>
    </row>
    <row r="23" spans="1:12" x14ac:dyDescent="0.35">
      <c r="A23">
        <v>144009</v>
      </c>
      <c r="B23">
        <v>6036</v>
      </c>
      <c r="C23" s="25" t="s">
        <v>132</v>
      </c>
      <c r="D23" s="43" t="s">
        <v>126</v>
      </c>
      <c r="E23" s="26">
        <v>7038</v>
      </c>
      <c r="F23" s="51">
        <f t="shared" si="6"/>
        <v>206</v>
      </c>
      <c r="G23" s="28">
        <f t="shared" si="3"/>
        <v>1449828</v>
      </c>
      <c r="H23" s="26">
        <v>2337</v>
      </c>
      <c r="I23" s="52">
        <f t="shared" si="7"/>
        <v>223</v>
      </c>
      <c r="J23" s="28">
        <f t="shared" si="8"/>
        <v>521151</v>
      </c>
      <c r="K23" s="15">
        <f t="shared" si="4"/>
        <v>1970979</v>
      </c>
      <c r="L23" s="15">
        <f t="shared" si="5"/>
        <v>656993</v>
      </c>
    </row>
    <row r="24" spans="1:12" x14ac:dyDescent="0.35">
      <c r="A24">
        <v>19048</v>
      </c>
      <c r="B24">
        <v>19048</v>
      </c>
      <c r="C24" s="25" t="s">
        <v>133</v>
      </c>
      <c r="D24" s="43" t="s">
        <v>126</v>
      </c>
      <c r="E24" s="26">
        <v>3617</v>
      </c>
      <c r="F24" s="51">
        <f t="shared" si="6"/>
        <v>206</v>
      </c>
      <c r="G24" s="28">
        <f t="shared" si="3"/>
        <v>745102</v>
      </c>
      <c r="H24" s="26">
        <v>10</v>
      </c>
      <c r="I24" s="52">
        <f t="shared" si="7"/>
        <v>223</v>
      </c>
      <c r="J24" s="28">
        <f t="shared" si="8"/>
        <v>2230</v>
      </c>
      <c r="K24" s="15">
        <f t="shared" si="4"/>
        <v>747332</v>
      </c>
      <c r="L24" s="15">
        <f t="shared" si="5"/>
        <v>249110.66666666666</v>
      </c>
    </row>
    <row r="25" spans="1:12" x14ac:dyDescent="0.35">
      <c r="A25">
        <v>144029</v>
      </c>
      <c r="B25">
        <v>3013</v>
      </c>
      <c r="C25" s="25" t="s">
        <v>134</v>
      </c>
      <c r="D25" s="43" t="s">
        <v>126</v>
      </c>
      <c r="E25" s="26">
        <v>2205</v>
      </c>
      <c r="F25" s="51">
        <f t="shared" si="6"/>
        <v>206</v>
      </c>
      <c r="G25" s="28">
        <f t="shared" si="3"/>
        <v>454230</v>
      </c>
      <c r="H25" s="26">
        <v>3</v>
      </c>
      <c r="I25" s="52">
        <f t="shared" si="7"/>
        <v>223</v>
      </c>
      <c r="J25" s="28">
        <f t="shared" si="8"/>
        <v>669</v>
      </c>
      <c r="K25" s="15">
        <f t="shared" si="4"/>
        <v>454899</v>
      </c>
      <c r="L25" s="15">
        <f t="shared" si="5"/>
        <v>151633</v>
      </c>
    </row>
    <row r="26" spans="1:12" x14ac:dyDescent="0.35">
      <c r="A26">
        <v>144040</v>
      </c>
      <c r="B26">
        <v>4200</v>
      </c>
      <c r="C26" s="25" t="s">
        <v>135</v>
      </c>
      <c r="D26" s="43" t="s">
        <v>126</v>
      </c>
      <c r="E26" s="26">
        <v>7900</v>
      </c>
      <c r="F26" s="51">
        <f t="shared" si="6"/>
        <v>206</v>
      </c>
      <c r="G26" s="28">
        <f t="shared" si="3"/>
        <v>1627400</v>
      </c>
      <c r="H26" s="26">
        <v>649</v>
      </c>
      <c r="I26" s="52">
        <f t="shared" si="7"/>
        <v>223</v>
      </c>
      <c r="J26" s="28">
        <f t="shared" si="8"/>
        <v>144727</v>
      </c>
      <c r="K26" s="15">
        <f t="shared" si="4"/>
        <v>1772127</v>
      </c>
      <c r="L26" s="15">
        <f t="shared" si="5"/>
        <v>590709</v>
      </c>
    </row>
    <row r="27" spans="1:12" x14ac:dyDescent="0.35">
      <c r="B27">
        <v>14005</v>
      </c>
      <c r="C27" s="25" t="s">
        <v>136</v>
      </c>
      <c r="D27" s="43" t="s">
        <v>126</v>
      </c>
      <c r="E27" s="26">
        <v>3651</v>
      </c>
      <c r="F27" s="51">
        <f t="shared" si="6"/>
        <v>206</v>
      </c>
      <c r="G27" s="28">
        <f>F27*E27</f>
        <v>752106</v>
      </c>
      <c r="H27" s="26">
        <v>189</v>
      </c>
      <c r="I27" s="52">
        <f t="shared" si="7"/>
        <v>223</v>
      </c>
      <c r="J27" s="28">
        <f>H27*I27</f>
        <v>42147</v>
      </c>
      <c r="K27" s="15">
        <f>G27+J27</f>
        <v>794253</v>
      </c>
      <c r="L27" s="15">
        <f t="shared" si="5"/>
        <v>264751</v>
      </c>
    </row>
    <row r="28" spans="1:12" x14ac:dyDescent="0.35">
      <c r="B28">
        <v>3108</v>
      </c>
      <c r="C28" s="25" t="s">
        <v>137</v>
      </c>
      <c r="D28" s="43" t="s">
        <v>126</v>
      </c>
      <c r="E28" s="26">
        <v>4629</v>
      </c>
      <c r="F28" s="51">
        <f t="shared" si="6"/>
        <v>206</v>
      </c>
      <c r="G28" s="28">
        <f>F28*E28</f>
        <v>953574</v>
      </c>
      <c r="H28" s="26">
        <v>0</v>
      </c>
      <c r="I28" s="52">
        <f t="shared" si="7"/>
        <v>223</v>
      </c>
      <c r="J28" s="28">
        <f>H28*I28</f>
        <v>0</v>
      </c>
      <c r="K28" s="15">
        <f>G28+J28</f>
        <v>953574</v>
      </c>
      <c r="L28" s="15">
        <f>K28/3</f>
        <v>317858</v>
      </c>
    </row>
    <row r="29" spans="1:12" ht="15" thickBot="1" x14ac:dyDescent="0.4">
      <c r="B29" s="45" t="s">
        <v>138</v>
      </c>
      <c r="C29" s="45"/>
      <c r="D29" s="46"/>
      <c r="E29" s="47">
        <v>55626</v>
      </c>
      <c r="F29" s="45"/>
      <c r="G29" s="48">
        <f>SUM(G17:G28)</f>
        <v>11458956</v>
      </c>
      <c r="H29" s="47">
        <v>14096</v>
      </c>
      <c r="I29" s="45"/>
      <c r="J29" s="48">
        <f>SUM(J17:J28)</f>
        <v>3143408</v>
      </c>
      <c r="K29" s="48">
        <f>SUM(K17:K28)</f>
        <v>14602364</v>
      </c>
      <c r="L29" s="50">
        <f t="shared" si="5"/>
        <v>4867454.666666667</v>
      </c>
    </row>
    <row r="30" spans="1:12" x14ac:dyDescent="0.35">
      <c r="A30">
        <v>143026</v>
      </c>
      <c r="D30" s="43"/>
    </row>
    <row r="31" spans="1:12" x14ac:dyDescent="0.35">
      <c r="A31">
        <v>143028</v>
      </c>
      <c r="B31">
        <v>3093</v>
      </c>
      <c r="C31" s="25" t="s">
        <v>139</v>
      </c>
      <c r="D31" s="43" t="s">
        <v>140</v>
      </c>
      <c r="E31" s="26">
        <v>2086</v>
      </c>
      <c r="F31" s="51">
        <v>776</v>
      </c>
      <c r="G31" s="28">
        <f t="shared" ref="G31:G38" si="9">F31*E31</f>
        <v>1618736</v>
      </c>
      <c r="H31" s="26">
        <v>10060</v>
      </c>
      <c r="I31" s="51">
        <v>252</v>
      </c>
      <c r="J31" s="28">
        <f t="shared" ref="J31:J38" si="10">H31*I31</f>
        <v>2535120</v>
      </c>
      <c r="K31" s="15">
        <f t="shared" ref="K31:K38" si="11">G31+J31</f>
        <v>4153856</v>
      </c>
      <c r="L31" s="15">
        <f t="shared" ref="L31:L39" si="12">K31/3</f>
        <v>1384618.6666666667</v>
      </c>
    </row>
    <row r="32" spans="1:12" x14ac:dyDescent="0.35">
      <c r="A32">
        <v>143027</v>
      </c>
      <c r="B32">
        <v>18002</v>
      </c>
      <c r="C32" s="25" t="s">
        <v>141</v>
      </c>
      <c r="D32" s="43" t="s">
        <v>140</v>
      </c>
      <c r="E32" s="26">
        <v>548</v>
      </c>
      <c r="F32" s="51">
        <f t="shared" ref="F32:F38" si="13">$F$31</f>
        <v>776</v>
      </c>
      <c r="G32" s="28">
        <f t="shared" si="9"/>
        <v>425248</v>
      </c>
      <c r="H32" s="26">
        <v>0</v>
      </c>
      <c r="I32" s="51">
        <f t="shared" ref="I32:I38" si="14">$I$31</f>
        <v>252</v>
      </c>
      <c r="J32" s="28">
        <f t="shared" si="10"/>
        <v>0</v>
      </c>
      <c r="K32" s="15">
        <f t="shared" si="11"/>
        <v>425248</v>
      </c>
      <c r="L32" s="15">
        <f t="shared" si="12"/>
        <v>141749.33333333334</v>
      </c>
    </row>
    <row r="33" spans="1:12" x14ac:dyDescent="0.35">
      <c r="A33">
        <v>143025</v>
      </c>
      <c r="B33">
        <v>23010</v>
      </c>
      <c r="C33" s="25" t="s">
        <v>142</v>
      </c>
      <c r="D33" s="43" t="s">
        <v>140</v>
      </c>
      <c r="E33" s="26">
        <v>398</v>
      </c>
      <c r="F33" s="51">
        <f t="shared" si="13"/>
        <v>776</v>
      </c>
      <c r="G33" s="28">
        <f t="shared" si="9"/>
        <v>308848</v>
      </c>
      <c r="H33" s="26">
        <v>779</v>
      </c>
      <c r="I33" s="51">
        <f t="shared" si="14"/>
        <v>252</v>
      </c>
      <c r="J33" s="28">
        <f t="shared" si="10"/>
        <v>196308</v>
      </c>
      <c r="K33" s="15">
        <f t="shared" si="11"/>
        <v>505156</v>
      </c>
      <c r="L33" s="15">
        <f t="shared" si="12"/>
        <v>168385.33333333334</v>
      </c>
    </row>
    <row r="34" spans="1:12" x14ac:dyDescent="0.35">
      <c r="B34">
        <v>3080</v>
      </c>
      <c r="C34" s="25" t="s">
        <v>143</v>
      </c>
      <c r="D34" s="43" t="s">
        <v>140</v>
      </c>
      <c r="E34" s="26">
        <v>1824</v>
      </c>
      <c r="F34" s="51">
        <f t="shared" si="13"/>
        <v>776</v>
      </c>
      <c r="G34" s="28">
        <f t="shared" si="9"/>
        <v>1415424</v>
      </c>
      <c r="H34" s="26">
        <v>2854</v>
      </c>
      <c r="I34" s="51">
        <f t="shared" si="14"/>
        <v>252</v>
      </c>
      <c r="J34" s="28">
        <f t="shared" si="10"/>
        <v>719208</v>
      </c>
      <c r="K34" s="15">
        <f t="shared" si="11"/>
        <v>2134632</v>
      </c>
      <c r="L34" s="15">
        <f t="shared" si="12"/>
        <v>711544</v>
      </c>
    </row>
    <row r="35" spans="1:12" x14ac:dyDescent="0.35">
      <c r="B35">
        <v>5016</v>
      </c>
      <c r="C35" s="25" t="s">
        <v>144</v>
      </c>
      <c r="D35" s="43" t="s">
        <v>140</v>
      </c>
      <c r="E35" s="26">
        <v>0</v>
      </c>
      <c r="F35" s="51">
        <f t="shared" si="13"/>
        <v>776</v>
      </c>
      <c r="G35" s="28">
        <f t="shared" si="9"/>
        <v>0</v>
      </c>
      <c r="H35" s="26">
        <v>0</v>
      </c>
      <c r="I35" s="51">
        <f t="shared" si="14"/>
        <v>252</v>
      </c>
      <c r="J35" s="28">
        <f t="shared" si="10"/>
        <v>0</v>
      </c>
      <c r="K35" s="15">
        <f t="shared" si="11"/>
        <v>0</v>
      </c>
      <c r="L35" s="15">
        <f t="shared" si="12"/>
        <v>0</v>
      </c>
    </row>
    <row r="36" spans="1:12" x14ac:dyDescent="0.35">
      <c r="B36">
        <v>12003</v>
      </c>
      <c r="C36" t="s">
        <v>145</v>
      </c>
      <c r="D36" s="43" t="s">
        <v>140</v>
      </c>
      <c r="E36" s="26">
        <v>79</v>
      </c>
      <c r="F36" s="51">
        <f t="shared" si="13"/>
        <v>776</v>
      </c>
      <c r="G36" s="28">
        <f t="shared" si="9"/>
        <v>61304</v>
      </c>
      <c r="H36" s="26">
        <v>0</v>
      </c>
      <c r="I36" s="51">
        <f t="shared" si="14"/>
        <v>252</v>
      </c>
      <c r="J36" s="28">
        <f t="shared" si="10"/>
        <v>0</v>
      </c>
      <c r="K36" s="15">
        <f t="shared" si="11"/>
        <v>61304</v>
      </c>
      <c r="L36" s="15">
        <f>K36/3</f>
        <v>20434.666666666668</v>
      </c>
    </row>
    <row r="37" spans="1:12" x14ac:dyDescent="0.35">
      <c r="B37">
        <v>19037</v>
      </c>
      <c r="C37" t="s">
        <v>146</v>
      </c>
      <c r="D37" s="43" t="s">
        <v>140</v>
      </c>
      <c r="E37" s="26">
        <v>340</v>
      </c>
      <c r="F37" s="51">
        <f t="shared" si="13"/>
        <v>776</v>
      </c>
      <c r="G37" s="28">
        <f t="shared" si="9"/>
        <v>263840</v>
      </c>
      <c r="H37" s="26">
        <v>0</v>
      </c>
      <c r="I37" s="51">
        <f t="shared" si="14"/>
        <v>252</v>
      </c>
      <c r="J37" s="28">
        <f t="shared" si="10"/>
        <v>0</v>
      </c>
      <c r="K37" s="15">
        <f t="shared" si="11"/>
        <v>263840</v>
      </c>
      <c r="L37" s="15">
        <f>K37/3</f>
        <v>87946.666666666672</v>
      </c>
    </row>
    <row r="38" spans="1:12" x14ac:dyDescent="0.35">
      <c r="B38">
        <v>13002</v>
      </c>
      <c r="C38" t="s">
        <v>147</v>
      </c>
      <c r="D38" s="43" t="s">
        <v>140</v>
      </c>
      <c r="E38" s="26">
        <v>119</v>
      </c>
      <c r="F38" s="51">
        <f t="shared" si="13"/>
        <v>776</v>
      </c>
      <c r="G38" s="28">
        <f t="shared" si="9"/>
        <v>92344</v>
      </c>
      <c r="H38" s="26">
        <v>0</v>
      </c>
      <c r="I38" s="51">
        <f t="shared" si="14"/>
        <v>252</v>
      </c>
      <c r="J38" s="28">
        <f t="shared" si="10"/>
        <v>0</v>
      </c>
      <c r="K38" s="15">
        <f t="shared" si="11"/>
        <v>92344</v>
      </c>
      <c r="L38" s="15">
        <f>K38/3</f>
        <v>30781.333333333332</v>
      </c>
    </row>
    <row r="39" spans="1:12" ht="15" thickBot="1" x14ac:dyDescent="0.4">
      <c r="B39" s="45" t="s">
        <v>148</v>
      </c>
      <c r="C39" s="45"/>
      <c r="D39" s="46"/>
      <c r="E39" s="47">
        <v>5394</v>
      </c>
      <c r="F39" s="45"/>
      <c r="G39" s="48">
        <f>SUM(G31:G38)</f>
        <v>4185744</v>
      </c>
      <c r="H39" s="47">
        <v>13693</v>
      </c>
      <c r="I39" s="45"/>
      <c r="J39" s="48">
        <f>SUM(J31:J38)</f>
        <v>3450636</v>
      </c>
      <c r="K39" s="48">
        <f>SUM(K31:K38)</f>
        <v>7636380</v>
      </c>
      <c r="L39" s="50">
        <f t="shared" si="12"/>
        <v>2545460</v>
      </c>
    </row>
  </sheetData>
  <pageMargins left="0.7" right="0.7" top="0.75" bottom="0.5" header="0.3" footer="0.3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E4D8-AFA0-47C1-B475-D1EA40D6CB52}">
  <dimension ref="A1:Q49"/>
  <sheetViews>
    <sheetView topLeftCell="B1" workbookViewId="0">
      <pane ySplit="8" topLeftCell="A9" activePane="bottomLeft" state="frozen"/>
      <selection activeCell="F1" sqref="F1"/>
      <selection pane="bottomLeft" activeCell="E5" sqref="E5"/>
    </sheetView>
  </sheetViews>
  <sheetFormatPr defaultRowHeight="14.5" x14ac:dyDescent="0.35"/>
  <cols>
    <col min="1" max="1" width="9.1796875" hidden="1" customWidth="1"/>
    <col min="3" max="3" width="36.54296875" customWidth="1"/>
    <col min="4" max="4" width="15.81640625" customWidth="1"/>
    <col min="5" max="5" width="9.7265625" style="26" bestFit="1" customWidth="1"/>
    <col min="6" max="6" width="9.7265625" bestFit="1" customWidth="1"/>
    <col min="7" max="7" width="9.453125" bestFit="1" customWidth="1"/>
    <col min="8" max="8" width="10.54296875" bestFit="1" customWidth="1"/>
    <col min="9" max="9" width="13.54296875" customWidth="1"/>
    <col min="10" max="10" width="4.453125" customWidth="1"/>
    <col min="11" max="11" width="10.54296875" bestFit="1" customWidth="1"/>
    <col min="12" max="12" width="9.7265625" bestFit="1" customWidth="1"/>
    <col min="13" max="13" width="8.54296875" customWidth="1"/>
    <col min="14" max="14" width="10.08984375" bestFit="1" customWidth="1"/>
    <col min="15" max="15" width="16.81640625" bestFit="1" customWidth="1"/>
    <col min="16" max="16" width="16.453125" bestFit="1" customWidth="1"/>
    <col min="17" max="17" width="14.26953125" bestFit="1" customWidth="1"/>
  </cols>
  <sheetData>
    <row r="1" spans="1:17" x14ac:dyDescent="0.35">
      <c r="A1" s="1" t="s">
        <v>0</v>
      </c>
      <c r="B1" s="1" t="s">
        <v>0</v>
      </c>
      <c r="D1" s="26"/>
      <c r="E1" s="1" t="s">
        <v>108</v>
      </c>
    </row>
    <row r="2" spans="1:17" x14ac:dyDescent="0.35">
      <c r="A2" s="1" t="s">
        <v>149</v>
      </c>
      <c r="B2" s="1" t="s">
        <v>149</v>
      </c>
      <c r="D2" s="26"/>
      <c r="E2"/>
    </row>
    <row r="3" spans="1:17" x14ac:dyDescent="0.35">
      <c r="D3" s="26"/>
      <c r="E3"/>
    </row>
    <row r="4" spans="1:17" x14ac:dyDescent="0.35">
      <c r="B4" s="1" t="s">
        <v>7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x14ac:dyDescent="0.35">
      <c r="B5" s="1"/>
      <c r="E5" s="53">
        <v>30300</v>
      </c>
      <c r="F5" s="53">
        <v>49595.218999999997</v>
      </c>
      <c r="G5" s="55">
        <f>AVERAGE(G9:G31)</f>
        <v>1.5441431743380638</v>
      </c>
      <c r="H5" s="54"/>
      <c r="I5" s="54"/>
      <c r="J5" s="54"/>
      <c r="K5" s="54"/>
      <c r="L5" s="54"/>
      <c r="M5" s="55">
        <f>AVERAGE(M9:M31)</f>
        <v>0.27795425223622511</v>
      </c>
      <c r="N5" s="54"/>
      <c r="O5" s="56">
        <f>O6*4</f>
        <v>2074226646.8448002</v>
      </c>
      <c r="P5" s="57">
        <f>P7*4</f>
        <v>3217179778.6968002</v>
      </c>
      <c r="Q5" s="54"/>
    </row>
    <row r="6" spans="1:17" x14ac:dyDescent="0.35">
      <c r="B6" s="1" t="s">
        <v>8</v>
      </c>
      <c r="E6" s="53">
        <v>27159</v>
      </c>
      <c r="F6" s="53">
        <v>45778.546399999977</v>
      </c>
      <c r="G6" s="54">
        <f>F6/E6</f>
        <v>1.6855755513825978</v>
      </c>
      <c r="H6" s="54"/>
      <c r="I6" s="53">
        <f>SUM(I9:I31)</f>
        <v>146482169.52600002</v>
      </c>
      <c r="J6" s="53"/>
      <c r="K6" s="53">
        <v>1391052</v>
      </c>
      <c r="L6" s="53">
        <v>342960.75510000007</v>
      </c>
      <c r="M6" s="54">
        <f>L6/K6</f>
        <v>0.24654776032815456</v>
      </c>
      <c r="N6" s="54"/>
      <c r="O6" s="53">
        <f>SUM(O9:O44)</f>
        <v>518556661.71120006</v>
      </c>
      <c r="P6" s="54"/>
      <c r="Q6" s="54"/>
    </row>
    <row r="7" spans="1:17" x14ac:dyDescent="0.35">
      <c r="E7" s="58" t="s">
        <v>150</v>
      </c>
      <c r="F7" s="58"/>
      <c r="G7" s="58"/>
      <c r="H7" s="58"/>
      <c r="I7" s="58"/>
      <c r="J7" s="59"/>
      <c r="K7" s="58" t="s">
        <v>151</v>
      </c>
      <c r="L7" s="58"/>
      <c r="M7" s="58"/>
      <c r="N7" s="58"/>
      <c r="O7" s="58"/>
      <c r="P7" s="60">
        <f>SUM(P9:P49)</f>
        <v>804294944.67420006</v>
      </c>
      <c r="Q7" s="60">
        <f>SUM(Q9:Q49)</f>
        <v>268098314.89140001</v>
      </c>
    </row>
    <row r="8" spans="1:17" ht="29" x14ac:dyDescent="0.35">
      <c r="B8" s="18" t="s">
        <v>9</v>
      </c>
      <c r="C8" s="18" t="s">
        <v>10</v>
      </c>
      <c r="D8" s="18" t="s">
        <v>152</v>
      </c>
      <c r="E8" s="19" t="s">
        <v>153</v>
      </c>
      <c r="F8" s="18" t="s">
        <v>154</v>
      </c>
      <c r="G8" s="18" t="s">
        <v>155</v>
      </c>
      <c r="H8" s="18" t="s">
        <v>156</v>
      </c>
      <c r="I8" s="18" t="s">
        <v>157</v>
      </c>
      <c r="J8" s="61"/>
      <c r="K8" s="18" t="s">
        <v>158</v>
      </c>
      <c r="L8" s="18" t="s">
        <v>154</v>
      </c>
      <c r="M8" s="18" t="s">
        <v>155</v>
      </c>
      <c r="N8" s="18" t="s">
        <v>156</v>
      </c>
      <c r="O8" s="18" t="s">
        <v>157</v>
      </c>
      <c r="P8" s="18" t="s">
        <v>159</v>
      </c>
      <c r="Q8" s="18" t="s">
        <v>19</v>
      </c>
    </row>
    <row r="9" spans="1:17" x14ac:dyDescent="0.35">
      <c r="A9">
        <v>140208</v>
      </c>
      <c r="B9" s="24">
        <v>1003</v>
      </c>
      <c r="C9" s="25" t="s">
        <v>160</v>
      </c>
      <c r="D9" t="s">
        <v>244</v>
      </c>
      <c r="E9" s="26">
        <v>74</v>
      </c>
      <c r="F9" s="62">
        <v>118.3527</v>
      </c>
      <c r="G9" s="62">
        <f t="shared" ref="G9:G49" si="0">IFERROR(F9/E9,0)</f>
        <v>1.5993608108108108</v>
      </c>
      <c r="H9" s="16">
        <v>5418</v>
      </c>
      <c r="I9" s="28">
        <f t="shared" ref="I9:I49" si="1">E9*G9*H9</f>
        <v>641234.92859999998</v>
      </c>
      <c r="J9" s="28"/>
      <c r="K9" s="26">
        <v>10955</v>
      </c>
      <c r="L9" s="62">
        <v>2523.8744000000006</v>
      </c>
      <c r="M9" s="62">
        <f t="shared" ref="M9:M49" si="2">IFERROR(L9/K9,0)</f>
        <v>0.230385613874943</v>
      </c>
      <c r="N9" s="63">
        <v>1512</v>
      </c>
      <c r="O9" s="15">
        <f t="shared" ref="O9:O49" si="3">K9*M9*N9</f>
        <v>3816098.0928000007</v>
      </c>
      <c r="P9" s="15">
        <f t="shared" ref="P9:P49" si="4">O9+I9</f>
        <v>4457333.0214000009</v>
      </c>
      <c r="Q9" s="15">
        <f t="shared" ref="Q9:Q49" si="5">P9/3</f>
        <v>1485777.6738000002</v>
      </c>
    </row>
    <row r="10" spans="1:17" x14ac:dyDescent="0.35">
      <c r="B10" s="24">
        <v>1007</v>
      </c>
      <c r="C10" s="25" t="s">
        <v>161</v>
      </c>
      <c r="D10" t="s">
        <v>244</v>
      </c>
      <c r="E10" s="26">
        <v>600</v>
      </c>
      <c r="F10" s="62">
        <v>754.6792999999999</v>
      </c>
      <c r="G10" s="62">
        <f t="shared" si="0"/>
        <v>1.2577988333333332</v>
      </c>
      <c r="H10" s="16">
        <v>5418</v>
      </c>
      <c r="I10" s="28">
        <f t="shared" si="1"/>
        <v>4088852.4473999995</v>
      </c>
      <c r="J10" s="28"/>
      <c r="K10" s="26">
        <v>21862</v>
      </c>
      <c r="L10" s="62">
        <v>7094.2469999999994</v>
      </c>
      <c r="M10" s="62">
        <f t="shared" si="2"/>
        <v>0.32450128076113804</v>
      </c>
      <c r="N10" s="63">
        <v>1512</v>
      </c>
      <c r="O10" s="15">
        <f t="shared" si="3"/>
        <v>10726501.464</v>
      </c>
      <c r="P10" s="15">
        <f t="shared" si="4"/>
        <v>14815353.9114</v>
      </c>
      <c r="Q10" s="15">
        <f t="shared" si="5"/>
        <v>4938451.3037999999</v>
      </c>
    </row>
    <row r="11" spans="1:17" x14ac:dyDescent="0.35">
      <c r="A11">
        <v>140048</v>
      </c>
      <c r="B11" s="24">
        <v>2002</v>
      </c>
      <c r="C11" s="25" t="s">
        <v>162</v>
      </c>
      <c r="D11" t="s">
        <v>244</v>
      </c>
      <c r="E11" s="26">
        <v>257</v>
      </c>
      <c r="F11" s="62">
        <v>351.60190000000011</v>
      </c>
      <c r="G11" s="62">
        <f t="shared" si="0"/>
        <v>1.3681007782101171</v>
      </c>
      <c r="H11" s="16">
        <v>5418</v>
      </c>
      <c r="I11" s="28">
        <f t="shared" si="1"/>
        <v>1904979.0942000006</v>
      </c>
      <c r="J11" s="28"/>
      <c r="K11" s="26">
        <v>6761</v>
      </c>
      <c r="L11" s="62">
        <v>2443.9292</v>
      </c>
      <c r="M11" s="62">
        <f t="shared" si="2"/>
        <v>0.36147451560420057</v>
      </c>
      <c r="N11" s="63">
        <v>1512</v>
      </c>
      <c r="O11" s="15">
        <f t="shared" si="3"/>
        <v>3695220.9504</v>
      </c>
      <c r="P11" s="15">
        <f t="shared" si="4"/>
        <v>5600200.0446000006</v>
      </c>
      <c r="Q11" s="15">
        <f t="shared" si="5"/>
        <v>1866733.3482000001</v>
      </c>
    </row>
    <row r="12" spans="1:17" x14ac:dyDescent="0.35">
      <c r="A12">
        <v>143300</v>
      </c>
      <c r="B12" s="24">
        <v>2006</v>
      </c>
      <c r="C12" s="25" t="s">
        <v>163</v>
      </c>
      <c r="D12" t="s">
        <v>244</v>
      </c>
      <c r="E12" s="26">
        <v>526</v>
      </c>
      <c r="F12" s="62">
        <v>642.13099999999986</v>
      </c>
      <c r="G12" s="62">
        <f t="shared" si="0"/>
        <v>1.2207813688212925</v>
      </c>
      <c r="H12" s="16">
        <v>5418</v>
      </c>
      <c r="I12" s="28">
        <f t="shared" si="1"/>
        <v>3479065.7579999994</v>
      </c>
      <c r="J12" s="28"/>
      <c r="K12" s="26">
        <v>13489</v>
      </c>
      <c r="L12" s="62">
        <v>5616.6514999999999</v>
      </c>
      <c r="M12" s="62">
        <f t="shared" si="2"/>
        <v>0.41638753799392098</v>
      </c>
      <c r="N12" s="63">
        <v>1512</v>
      </c>
      <c r="O12" s="15">
        <f t="shared" si="3"/>
        <v>8492377.068</v>
      </c>
      <c r="P12" s="15">
        <f t="shared" si="4"/>
        <v>11971442.825999999</v>
      </c>
      <c r="Q12" s="15">
        <f t="shared" si="5"/>
        <v>3990480.9419999998</v>
      </c>
    </row>
    <row r="13" spans="1:17" x14ac:dyDescent="0.35">
      <c r="A13">
        <v>140091</v>
      </c>
      <c r="B13" s="24">
        <v>2015</v>
      </c>
      <c r="C13" s="25" t="s">
        <v>51</v>
      </c>
      <c r="D13" t="s">
        <v>244</v>
      </c>
      <c r="E13" s="26">
        <v>772</v>
      </c>
      <c r="F13" s="62">
        <v>977.3771999999999</v>
      </c>
      <c r="G13" s="62">
        <f t="shared" si="0"/>
        <v>1.2660326424870465</v>
      </c>
      <c r="H13" s="16">
        <v>5418</v>
      </c>
      <c r="I13" s="28">
        <f t="shared" si="1"/>
        <v>5295429.6695999997</v>
      </c>
      <c r="J13" s="28"/>
      <c r="K13" s="26">
        <v>22245</v>
      </c>
      <c r="L13" s="62">
        <v>5412.8797000000004</v>
      </c>
      <c r="M13" s="62">
        <f t="shared" si="2"/>
        <v>0.2433301730726006</v>
      </c>
      <c r="N13" s="63">
        <v>1512</v>
      </c>
      <c r="O13" s="15">
        <f t="shared" si="3"/>
        <v>8184274.1064000009</v>
      </c>
      <c r="P13" s="15">
        <f t="shared" si="4"/>
        <v>13479703.776000001</v>
      </c>
      <c r="Q13" s="15">
        <f t="shared" si="5"/>
        <v>4493234.5920000002</v>
      </c>
    </row>
    <row r="14" spans="1:17" x14ac:dyDescent="0.35">
      <c r="B14" s="24">
        <v>3005</v>
      </c>
      <c r="C14" s="25" t="s">
        <v>164</v>
      </c>
      <c r="D14" t="s">
        <v>244</v>
      </c>
      <c r="E14" s="26">
        <v>1261</v>
      </c>
      <c r="F14" s="62">
        <v>1055.5181</v>
      </c>
      <c r="G14" s="62">
        <f t="shared" si="0"/>
        <v>0.83704845360824742</v>
      </c>
      <c r="H14" s="16">
        <v>5418</v>
      </c>
      <c r="I14" s="28">
        <f t="shared" si="1"/>
        <v>5718797.0658</v>
      </c>
      <c r="J14" s="28"/>
      <c r="K14" s="26">
        <v>13032</v>
      </c>
      <c r="L14" s="62">
        <v>5049.5517000000009</v>
      </c>
      <c r="M14" s="62">
        <f t="shared" si="2"/>
        <v>0.38747327348066307</v>
      </c>
      <c r="N14" s="63">
        <v>1512</v>
      </c>
      <c r="O14" s="15">
        <f t="shared" si="3"/>
        <v>7634922.1704000011</v>
      </c>
      <c r="P14" s="15">
        <f t="shared" si="4"/>
        <v>13353719.236200001</v>
      </c>
      <c r="Q14" s="15">
        <f t="shared" si="5"/>
        <v>4451239.7454000004</v>
      </c>
    </row>
    <row r="15" spans="1:17" x14ac:dyDescent="0.35">
      <c r="A15">
        <v>140184</v>
      </c>
      <c r="B15" s="24">
        <v>3023</v>
      </c>
      <c r="C15" s="25" t="s">
        <v>165</v>
      </c>
      <c r="D15" t="s">
        <v>244</v>
      </c>
      <c r="E15" s="26">
        <v>2301</v>
      </c>
      <c r="F15" s="62">
        <v>4788.5259000000005</v>
      </c>
      <c r="G15" s="62">
        <f t="shared" si="0"/>
        <v>2.0810629726205998</v>
      </c>
      <c r="H15" s="16">
        <v>5418</v>
      </c>
      <c r="I15" s="28">
        <f t="shared" si="1"/>
        <v>25944233.326200005</v>
      </c>
      <c r="J15" s="28"/>
      <c r="K15" s="26">
        <v>91155</v>
      </c>
      <c r="L15" s="62">
        <v>30296.275999999987</v>
      </c>
      <c r="M15" s="62">
        <f t="shared" si="2"/>
        <v>0.33236000219406492</v>
      </c>
      <c r="N15" s="63">
        <v>1512</v>
      </c>
      <c r="O15" s="15">
        <f t="shared" si="3"/>
        <v>45807969.311999984</v>
      </c>
      <c r="P15" s="15">
        <f t="shared" si="4"/>
        <v>71752202.638199985</v>
      </c>
      <c r="Q15" s="15">
        <f t="shared" si="5"/>
        <v>23917400.879399996</v>
      </c>
    </row>
    <row r="16" spans="1:17" x14ac:dyDescent="0.35">
      <c r="A16">
        <v>140053</v>
      </c>
      <c r="B16" s="24">
        <v>3025</v>
      </c>
      <c r="C16" s="25" t="s">
        <v>166</v>
      </c>
      <c r="D16" t="s">
        <v>244</v>
      </c>
      <c r="E16" s="26">
        <v>1164</v>
      </c>
      <c r="F16" s="62">
        <v>3112.3893000000003</v>
      </c>
      <c r="G16" s="62">
        <f t="shared" si="0"/>
        <v>2.6738739690721651</v>
      </c>
      <c r="H16" s="16">
        <v>5418</v>
      </c>
      <c r="I16" s="28">
        <f t="shared" si="1"/>
        <v>16862925.227400001</v>
      </c>
      <c r="J16" s="28"/>
      <c r="K16" s="26">
        <v>104329</v>
      </c>
      <c r="L16" s="62">
        <v>31023.810300000005</v>
      </c>
      <c r="M16" s="62">
        <f t="shared" si="2"/>
        <v>0.29736516500685334</v>
      </c>
      <c r="N16" s="63">
        <v>1512</v>
      </c>
      <c r="O16" s="15">
        <f t="shared" si="3"/>
        <v>46908001.173600003</v>
      </c>
      <c r="P16" s="15">
        <f t="shared" si="4"/>
        <v>63770926.401000008</v>
      </c>
      <c r="Q16" s="15">
        <f t="shared" si="5"/>
        <v>21256975.467000004</v>
      </c>
    </row>
    <row r="17" spans="1:17" x14ac:dyDescent="0.35">
      <c r="A17">
        <v>140054</v>
      </c>
      <c r="B17" s="24">
        <v>3048</v>
      </c>
      <c r="C17" s="25" t="s">
        <v>167</v>
      </c>
      <c r="D17" t="s">
        <v>244</v>
      </c>
      <c r="E17" s="26">
        <v>1743</v>
      </c>
      <c r="F17" s="62">
        <v>3325.4260999999997</v>
      </c>
      <c r="G17" s="62">
        <f t="shared" si="0"/>
        <v>1.9078749856569133</v>
      </c>
      <c r="H17" s="16">
        <v>5418</v>
      </c>
      <c r="I17" s="28">
        <f t="shared" si="1"/>
        <v>18017158.6098</v>
      </c>
      <c r="J17" s="28"/>
      <c r="K17" s="26">
        <v>77499</v>
      </c>
      <c r="L17" s="62">
        <v>24692.061600000001</v>
      </c>
      <c r="M17" s="62">
        <f t="shared" si="2"/>
        <v>0.31861135756590409</v>
      </c>
      <c r="N17" s="63">
        <v>1512</v>
      </c>
      <c r="O17" s="15">
        <f t="shared" si="3"/>
        <v>37334397.139200002</v>
      </c>
      <c r="P17" s="15">
        <f t="shared" si="4"/>
        <v>55351555.748999998</v>
      </c>
      <c r="Q17" s="15">
        <f t="shared" si="5"/>
        <v>18450518.583000001</v>
      </c>
    </row>
    <row r="18" spans="1:17" x14ac:dyDescent="0.35">
      <c r="A18">
        <v>140067</v>
      </c>
      <c r="B18" s="24">
        <v>3073</v>
      </c>
      <c r="C18" s="25" t="s">
        <v>168</v>
      </c>
      <c r="D18" t="s">
        <v>244</v>
      </c>
      <c r="E18" s="26">
        <v>407</v>
      </c>
      <c r="F18" s="62">
        <v>683.30110000000002</v>
      </c>
      <c r="G18" s="62">
        <f t="shared" si="0"/>
        <v>1.6788724815724816</v>
      </c>
      <c r="H18" s="16">
        <v>5418</v>
      </c>
      <c r="I18" s="28">
        <f t="shared" si="1"/>
        <v>3702125.3598000002</v>
      </c>
      <c r="J18" s="28"/>
      <c r="K18" s="26">
        <v>21896</v>
      </c>
      <c r="L18" s="62">
        <v>8615.890199999998</v>
      </c>
      <c r="M18" s="62">
        <f t="shared" si="2"/>
        <v>0.39349151443185959</v>
      </c>
      <c r="N18" s="63">
        <v>1512</v>
      </c>
      <c r="O18" s="15">
        <f t="shared" si="3"/>
        <v>13027225.982399996</v>
      </c>
      <c r="P18" s="15">
        <f t="shared" si="4"/>
        <v>16729351.342199996</v>
      </c>
      <c r="Q18" s="15">
        <f t="shared" si="5"/>
        <v>5576450.447399999</v>
      </c>
    </row>
    <row r="19" spans="1:17" x14ac:dyDescent="0.35">
      <c r="A19">
        <v>140161</v>
      </c>
      <c r="B19" s="24">
        <v>3122</v>
      </c>
      <c r="C19" s="25" t="s">
        <v>169</v>
      </c>
      <c r="D19" t="s">
        <v>244</v>
      </c>
      <c r="E19" s="26">
        <v>1808</v>
      </c>
      <c r="F19" s="62">
        <v>3657.8562999999999</v>
      </c>
      <c r="G19" s="62">
        <f t="shared" si="0"/>
        <v>2.0231506084070796</v>
      </c>
      <c r="H19" s="16">
        <v>5418</v>
      </c>
      <c r="I19" s="28">
        <f t="shared" si="1"/>
        <v>19818265.433400001</v>
      </c>
      <c r="J19" s="28"/>
      <c r="K19" s="26">
        <v>72397</v>
      </c>
      <c r="L19" s="62">
        <v>14806.1739</v>
      </c>
      <c r="M19" s="62">
        <f t="shared" si="2"/>
        <v>0.2045136386866859</v>
      </c>
      <c r="N19" s="63">
        <v>1512</v>
      </c>
      <c r="O19" s="15">
        <f t="shared" si="3"/>
        <v>22386934.936799999</v>
      </c>
      <c r="P19" s="15">
        <f t="shared" si="4"/>
        <v>42205200.370200001</v>
      </c>
      <c r="Q19" s="15">
        <f t="shared" si="5"/>
        <v>14068400.123400001</v>
      </c>
    </row>
    <row r="20" spans="1:17" x14ac:dyDescent="0.35">
      <c r="A20">
        <v>140052</v>
      </c>
      <c r="B20" s="24">
        <v>4001</v>
      </c>
      <c r="C20" s="25" t="s">
        <v>170</v>
      </c>
      <c r="D20" t="s">
        <v>244</v>
      </c>
      <c r="E20" s="26">
        <v>124</v>
      </c>
      <c r="F20" s="62">
        <v>156.31870000000001</v>
      </c>
      <c r="G20" s="62">
        <f t="shared" si="0"/>
        <v>1.2606346774193549</v>
      </c>
      <c r="H20" s="16">
        <v>5418</v>
      </c>
      <c r="I20" s="28">
        <f t="shared" si="1"/>
        <v>846934.71660000004</v>
      </c>
      <c r="J20" s="28"/>
      <c r="K20" s="26">
        <v>9763</v>
      </c>
      <c r="L20" s="62">
        <v>2058.7710000000006</v>
      </c>
      <c r="M20" s="62">
        <f t="shared" si="2"/>
        <v>0.21087483355525971</v>
      </c>
      <c r="N20" s="63">
        <v>1512</v>
      </c>
      <c r="O20" s="15">
        <f t="shared" si="3"/>
        <v>3112861.7520000008</v>
      </c>
      <c r="P20" s="15">
        <f t="shared" si="4"/>
        <v>3959796.4686000007</v>
      </c>
      <c r="Q20" s="15">
        <f t="shared" si="5"/>
        <v>1319932.1562000003</v>
      </c>
    </row>
    <row r="21" spans="1:17" x14ac:dyDescent="0.35">
      <c r="A21">
        <v>140065</v>
      </c>
      <c r="B21" s="24">
        <v>4005</v>
      </c>
      <c r="C21" s="25" t="s">
        <v>171</v>
      </c>
      <c r="D21" t="s">
        <v>244</v>
      </c>
      <c r="E21" s="26">
        <v>55</v>
      </c>
      <c r="F21" s="62">
        <v>108.16780000000001</v>
      </c>
      <c r="G21" s="62">
        <f t="shared" si="0"/>
        <v>1.9666872727272731</v>
      </c>
      <c r="H21" s="16">
        <v>5418</v>
      </c>
      <c r="I21" s="28">
        <f t="shared" si="1"/>
        <v>586053.14040000003</v>
      </c>
      <c r="J21" s="28"/>
      <c r="K21" s="26">
        <v>5001</v>
      </c>
      <c r="L21" s="62">
        <v>1656.152</v>
      </c>
      <c r="M21" s="62">
        <f t="shared" si="2"/>
        <v>0.33116416716656671</v>
      </c>
      <c r="N21" s="63">
        <v>1512</v>
      </c>
      <c r="O21" s="15">
        <f t="shared" si="3"/>
        <v>2504101.824</v>
      </c>
      <c r="P21" s="15">
        <f t="shared" si="4"/>
        <v>3090154.9643999999</v>
      </c>
      <c r="Q21" s="15">
        <f t="shared" si="5"/>
        <v>1030051.6548</v>
      </c>
    </row>
    <row r="22" spans="1:17" x14ac:dyDescent="0.35">
      <c r="A22">
        <v>140155</v>
      </c>
      <c r="B22" s="24">
        <v>5008</v>
      </c>
      <c r="C22" s="25" t="s">
        <v>172</v>
      </c>
      <c r="D22" t="s">
        <v>244</v>
      </c>
      <c r="E22" s="26">
        <v>420</v>
      </c>
      <c r="F22" s="62">
        <v>459.35629999999998</v>
      </c>
      <c r="G22" s="62">
        <f t="shared" si="0"/>
        <v>1.0937054761904761</v>
      </c>
      <c r="H22" s="16">
        <v>5418</v>
      </c>
      <c r="I22" s="28">
        <f t="shared" si="1"/>
        <v>2488792.4334</v>
      </c>
      <c r="J22" s="28"/>
      <c r="K22" s="26">
        <v>39446</v>
      </c>
      <c r="L22" s="62">
        <v>6754.755000000001</v>
      </c>
      <c r="M22" s="62">
        <f t="shared" si="2"/>
        <v>0.17124055671043961</v>
      </c>
      <c r="N22" s="63">
        <v>1512</v>
      </c>
      <c r="O22" s="15">
        <f t="shared" si="3"/>
        <v>10213189.560000002</v>
      </c>
      <c r="P22" s="15">
        <f t="shared" si="4"/>
        <v>12701981.993400002</v>
      </c>
      <c r="Q22" s="15">
        <f t="shared" si="5"/>
        <v>4233993.9978000009</v>
      </c>
    </row>
    <row r="23" spans="1:17" x14ac:dyDescent="0.35">
      <c r="A23">
        <v>140093</v>
      </c>
      <c r="B23" s="24">
        <v>5011</v>
      </c>
      <c r="C23" s="25" t="s">
        <v>173</v>
      </c>
      <c r="D23" t="s">
        <v>244</v>
      </c>
      <c r="E23" s="26">
        <v>962</v>
      </c>
      <c r="F23" s="62">
        <v>1389.9537999999998</v>
      </c>
      <c r="G23" s="62">
        <f t="shared" si="0"/>
        <v>1.4448584199584198</v>
      </c>
      <c r="H23" s="16">
        <v>5418</v>
      </c>
      <c r="I23" s="28">
        <f t="shared" si="1"/>
        <v>7530769.6883999985</v>
      </c>
      <c r="J23" s="28"/>
      <c r="K23" s="26">
        <v>69769</v>
      </c>
      <c r="L23" s="62">
        <v>12505.683599999997</v>
      </c>
      <c r="M23" s="62">
        <f t="shared" si="2"/>
        <v>0.17924412848113053</v>
      </c>
      <c r="N23" s="63">
        <v>1512</v>
      </c>
      <c r="O23" s="15">
        <f t="shared" si="3"/>
        <v>18908593.603199992</v>
      </c>
      <c r="P23" s="15">
        <f t="shared" si="4"/>
        <v>26439363.291599989</v>
      </c>
      <c r="Q23" s="15">
        <f t="shared" si="5"/>
        <v>8813121.0971999969</v>
      </c>
    </row>
    <row r="24" spans="1:17" x14ac:dyDescent="0.35">
      <c r="B24" s="24">
        <v>5012</v>
      </c>
      <c r="C24" s="25" t="s">
        <v>174</v>
      </c>
      <c r="D24" t="s">
        <v>244</v>
      </c>
      <c r="E24" s="26">
        <v>215</v>
      </c>
      <c r="F24" s="62">
        <v>455.4119</v>
      </c>
      <c r="G24" s="62">
        <f t="shared" si="0"/>
        <v>2.1181948837209301</v>
      </c>
      <c r="H24" s="16">
        <v>5418</v>
      </c>
      <c r="I24" s="28">
        <f t="shared" si="1"/>
        <v>2467421.6742000002</v>
      </c>
      <c r="J24" s="28"/>
      <c r="K24" s="26">
        <v>11414</v>
      </c>
      <c r="L24" s="62">
        <v>3262.7141000000001</v>
      </c>
      <c r="M24" s="62">
        <f t="shared" si="2"/>
        <v>0.28585194497984934</v>
      </c>
      <c r="N24" s="63">
        <v>1512</v>
      </c>
      <c r="O24" s="15">
        <f t="shared" si="3"/>
        <v>4933223.7192000002</v>
      </c>
      <c r="P24" s="15">
        <f t="shared" si="4"/>
        <v>7400645.3934000004</v>
      </c>
      <c r="Q24" s="15">
        <f t="shared" si="5"/>
        <v>2466881.7978000003</v>
      </c>
    </row>
    <row r="25" spans="1:17" x14ac:dyDescent="0.35">
      <c r="A25">
        <v>140186</v>
      </c>
      <c r="B25" s="24">
        <v>7002</v>
      </c>
      <c r="C25" s="25" t="s">
        <v>175</v>
      </c>
      <c r="D25" t="s">
        <v>244</v>
      </c>
      <c r="E25" s="26">
        <v>230</v>
      </c>
      <c r="F25" s="62">
        <v>254.01660000000001</v>
      </c>
      <c r="G25" s="62">
        <f t="shared" si="0"/>
        <v>1.10442</v>
      </c>
      <c r="H25" s="16">
        <v>5418</v>
      </c>
      <c r="I25" s="28">
        <f t="shared" si="1"/>
        <v>1376261.9387999999</v>
      </c>
      <c r="J25" s="28"/>
      <c r="K25" s="26">
        <v>18479</v>
      </c>
      <c r="L25" s="62">
        <v>2731.7948999999994</v>
      </c>
      <c r="M25" s="62">
        <f t="shared" si="2"/>
        <v>0.1478323989393365</v>
      </c>
      <c r="N25" s="63">
        <v>1512</v>
      </c>
      <c r="O25" s="15">
        <f t="shared" si="3"/>
        <v>4130473.8887999989</v>
      </c>
      <c r="P25" s="15">
        <f t="shared" si="4"/>
        <v>5506735.8275999986</v>
      </c>
      <c r="Q25" s="15">
        <f t="shared" si="5"/>
        <v>1835578.6091999996</v>
      </c>
    </row>
    <row r="26" spans="1:17" x14ac:dyDescent="0.35">
      <c r="A26">
        <v>140189</v>
      </c>
      <c r="B26" s="24">
        <v>8008</v>
      </c>
      <c r="C26" s="25" t="s">
        <v>176</v>
      </c>
      <c r="D26" t="s">
        <v>244</v>
      </c>
      <c r="E26" s="26">
        <v>198</v>
      </c>
      <c r="F26" s="62">
        <v>318.21600000000001</v>
      </c>
      <c r="G26" s="62">
        <f t="shared" si="0"/>
        <v>1.6071515151515152</v>
      </c>
      <c r="H26" s="16">
        <v>5418</v>
      </c>
      <c r="I26" s="28">
        <f t="shared" si="1"/>
        <v>1724094.2879999999</v>
      </c>
      <c r="J26" s="28"/>
      <c r="K26" s="26">
        <v>20414</v>
      </c>
      <c r="L26" s="62">
        <v>3200.6068999999998</v>
      </c>
      <c r="M26" s="62">
        <f t="shared" si="2"/>
        <v>0.15678489761928088</v>
      </c>
      <c r="N26" s="63">
        <v>1512</v>
      </c>
      <c r="O26" s="15">
        <f t="shared" si="3"/>
        <v>4839317.6327999998</v>
      </c>
      <c r="P26" s="15">
        <f t="shared" si="4"/>
        <v>6563411.9207999995</v>
      </c>
      <c r="Q26" s="15">
        <f t="shared" si="5"/>
        <v>2187803.9735999997</v>
      </c>
    </row>
    <row r="27" spans="1:17" x14ac:dyDescent="0.35">
      <c r="A27">
        <v>140088</v>
      </c>
      <c r="B27" s="24">
        <v>11001</v>
      </c>
      <c r="C27" s="25" t="s">
        <v>177</v>
      </c>
      <c r="D27" t="s">
        <v>244</v>
      </c>
      <c r="E27" s="26">
        <v>260</v>
      </c>
      <c r="F27" s="62">
        <v>331.79470000000003</v>
      </c>
      <c r="G27" s="62">
        <f t="shared" si="0"/>
        <v>1.2761334615384616</v>
      </c>
      <c r="H27" s="16">
        <v>5418</v>
      </c>
      <c r="I27" s="28">
        <f t="shared" si="1"/>
        <v>1797663.6846000003</v>
      </c>
      <c r="J27" s="28"/>
      <c r="K27" s="26">
        <v>7855</v>
      </c>
      <c r="L27" s="62">
        <v>3006.3420000000006</v>
      </c>
      <c r="M27" s="62">
        <f t="shared" si="2"/>
        <v>0.38272972628898799</v>
      </c>
      <c r="N27" s="63">
        <v>1512</v>
      </c>
      <c r="O27" s="15">
        <f t="shared" si="3"/>
        <v>4545589.1040000012</v>
      </c>
      <c r="P27" s="15">
        <f t="shared" si="4"/>
        <v>6343252.7886000015</v>
      </c>
      <c r="Q27" s="15">
        <f t="shared" si="5"/>
        <v>2114417.5962000005</v>
      </c>
    </row>
    <row r="28" spans="1:17" x14ac:dyDescent="0.35">
      <c r="A28">
        <v>140084</v>
      </c>
      <c r="B28" s="24">
        <v>11006</v>
      </c>
      <c r="C28" s="25" t="s">
        <v>178</v>
      </c>
      <c r="D28" t="s">
        <v>244</v>
      </c>
      <c r="E28" s="26">
        <v>543</v>
      </c>
      <c r="F28" s="62">
        <v>511.64889999999991</v>
      </c>
      <c r="G28" s="62">
        <f t="shared" si="0"/>
        <v>0.94226316758747686</v>
      </c>
      <c r="H28" s="16">
        <v>5418</v>
      </c>
      <c r="I28" s="28">
        <f t="shared" si="1"/>
        <v>2772113.7401999994</v>
      </c>
      <c r="J28" s="28"/>
      <c r="K28" s="26">
        <v>29345</v>
      </c>
      <c r="L28" s="62">
        <v>6367.1067999999996</v>
      </c>
      <c r="M28" s="62">
        <f t="shared" si="2"/>
        <v>0.21697416254898619</v>
      </c>
      <c r="N28" s="63">
        <v>1512</v>
      </c>
      <c r="O28" s="15">
        <f t="shared" si="3"/>
        <v>9627065.4815999996</v>
      </c>
      <c r="P28" s="15">
        <f t="shared" si="4"/>
        <v>12399179.221799999</v>
      </c>
      <c r="Q28" s="15">
        <f t="shared" si="5"/>
        <v>4133059.7405999997</v>
      </c>
    </row>
    <row r="29" spans="1:17" x14ac:dyDescent="0.35">
      <c r="B29" s="24">
        <v>13020</v>
      </c>
      <c r="C29" s="25" t="s">
        <v>179</v>
      </c>
      <c r="D29" t="s">
        <v>244</v>
      </c>
      <c r="E29" s="26">
        <v>514</v>
      </c>
      <c r="F29" s="62">
        <v>763.78199999999993</v>
      </c>
      <c r="G29" s="62">
        <f t="shared" si="0"/>
        <v>1.4859571984435795</v>
      </c>
      <c r="H29" s="16">
        <v>5418</v>
      </c>
      <c r="I29" s="28">
        <f t="shared" si="1"/>
        <v>4138170.8759999997</v>
      </c>
      <c r="J29" s="28"/>
      <c r="K29" s="26">
        <v>20117</v>
      </c>
      <c r="L29" s="62">
        <v>6725.5825999999988</v>
      </c>
      <c r="M29" s="62">
        <f t="shared" si="2"/>
        <v>0.33432333846995071</v>
      </c>
      <c r="N29" s="63">
        <v>1512</v>
      </c>
      <c r="O29" s="15">
        <f t="shared" si="3"/>
        <v>10169080.891199999</v>
      </c>
      <c r="P29" s="15">
        <f t="shared" si="4"/>
        <v>14307251.767199999</v>
      </c>
      <c r="Q29" s="15">
        <f t="shared" si="5"/>
        <v>4769083.9223999996</v>
      </c>
    </row>
    <row r="30" spans="1:17" x14ac:dyDescent="0.35">
      <c r="B30" s="24">
        <v>13027</v>
      </c>
      <c r="C30" s="25" t="s">
        <v>180</v>
      </c>
      <c r="D30" t="s">
        <v>244</v>
      </c>
      <c r="E30" s="26">
        <v>1063</v>
      </c>
      <c r="F30" s="62">
        <v>2396.3431</v>
      </c>
      <c r="G30" s="62">
        <f t="shared" si="0"/>
        <v>2.2543208842897462</v>
      </c>
      <c r="H30" s="16">
        <v>5418</v>
      </c>
      <c r="I30" s="28">
        <f t="shared" si="1"/>
        <v>12983386.9158</v>
      </c>
      <c r="J30" s="28"/>
      <c r="K30" s="26">
        <v>80263</v>
      </c>
      <c r="L30" s="62">
        <v>15912.186500000003</v>
      </c>
      <c r="M30" s="62">
        <f t="shared" si="2"/>
        <v>0.19825058246016225</v>
      </c>
      <c r="N30" s="63">
        <v>1512</v>
      </c>
      <c r="O30" s="15">
        <f t="shared" si="3"/>
        <v>24059225.988000005</v>
      </c>
      <c r="P30" s="15">
        <f t="shared" si="4"/>
        <v>37042612.903800003</v>
      </c>
      <c r="Q30" s="15">
        <f t="shared" si="5"/>
        <v>12347537.6346</v>
      </c>
    </row>
    <row r="31" spans="1:17" x14ac:dyDescent="0.35">
      <c r="A31">
        <v>140064</v>
      </c>
      <c r="B31" s="24">
        <v>13046</v>
      </c>
      <c r="C31" s="25" t="s">
        <v>181</v>
      </c>
      <c r="D31" t="s">
        <v>244</v>
      </c>
      <c r="E31" s="26">
        <v>405</v>
      </c>
      <c r="F31" s="62">
        <v>424.03829999999999</v>
      </c>
      <c r="G31" s="62">
        <f t="shared" si="0"/>
        <v>1.0470081481481481</v>
      </c>
      <c r="H31" s="16">
        <v>5418</v>
      </c>
      <c r="I31" s="28">
        <f t="shared" si="1"/>
        <v>2297439.5093999999</v>
      </c>
      <c r="J31" s="28"/>
      <c r="K31" s="26">
        <v>53785</v>
      </c>
      <c r="L31" s="62">
        <v>14402.708200000001</v>
      </c>
      <c r="M31" s="62">
        <f t="shared" si="2"/>
        <v>0.26778299154039231</v>
      </c>
      <c r="N31" s="63">
        <v>1512</v>
      </c>
      <c r="O31" s="15">
        <f t="shared" si="3"/>
        <v>21776894.7984</v>
      </c>
      <c r="P31" s="15">
        <f t="shared" si="4"/>
        <v>24074334.307799999</v>
      </c>
      <c r="Q31" s="15">
        <f t="shared" si="5"/>
        <v>8024778.1025999999</v>
      </c>
    </row>
    <row r="32" spans="1:17" x14ac:dyDescent="0.35">
      <c r="B32" s="24">
        <v>13047</v>
      </c>
      <c r="C32" s="25" t="s">
        <v>182</v>
      </c>
      <c r="D32" t="s">
        <v>244</v>
      </c>
      <c r="E32" s="26">
        <v>271</v>
      </c>
      <c r="F32" s="62">
        <v>248.67430000000002</v>
      </c>
      <c r="G32" s="62">
        <f t="shared" si="0"/>
        <v>0.9176173431734318</v>
      </c>
      <c r="H32" s="16">
        <v>5418</v>
      </c>
      <c r="I32" s="28">
        <f t="shared" si="1"/>
        <v>1347317.3574000001</v>
      </c>
      <c r="J32" s="28"/>
      <c r="K32" s="26">
        <v>11809</v>
      </c>
      <c r="L32" s="62">
        <v>3096.4850999999999</v>
      </c>
      <c r="M32" s="62">
        <f t="shared" si="2"/>
        <v>0.26221399779828941</v>
      </c>
      <c r="N32" s="63">
        <v>1512</v>
      </c>
      <c r="O32" s="15">
        <f t="shared" si="3"/>
        <v>4681885.4711999996</v>
      </c>
      <c r="P32" s="15">
        <f t="shared" si="4"/>
        <v>6029202.8285999997</v>
      </c>
      <c r="Q32" s="15">
        <f t="shared" si="5"/>
        <v>2009734.2762</v>
      </c>
    </row>
    <row r="33" spans="2:17" x14ac:dyDescent="0.35">
      <c r="B33" s="24">
        <v>14002</v>
      </c>
      <c r="C33" s="25" t="s">
        <v>183</v>
      </c>
      <c r="D33" t="s">
        <v>244</v>
      </c>
      <c r="E33" s="26">
        <v>380</v>
      </c>
      <c r="F33" s="62">
        <v>533.62119999999993</v>
      </c>
      <c r="G33" s="62">
        <f t="shared" si="0"/>
        <v>1.4042663157894735</v>
      </c>
      <c r="H33" s="16">
        <v>5418</v>
      </c>
      <c r="I33" s="28">
        <f t="shared" si="1"/>
        <v>2891159.6615999998</v>
      </c>
      <c r="J33" s="28"/>
      <c r="K33" s="26">
        <v>32088</v>
      </c>
      <c r="L33" s="62">
        <v>6938.5050000000001</v>
      </c>
      <c r="M33" s="62">
        <f t="shared" si="2"/>
        <v>0.2162336387434555</v>
      </c>
      <c r="N33" s="63">
        <v>1512</v>
      </c>
      <c r="O33" s="15">
        <f t="shared" si="3"/>
        <v>10491019.560000001</v>
      </c>
      <c r="P33" s="15">
        <f t="shared" si="4"/>
        <v>13382179.2216</v>
      </c>
      <c r="Q33" s="15">
        <f t="shared" si="5"/>
        <v>4460726.4072000002</v>
      </c>
    </row>
    <row r="34" spans="2:17" x14ac:dyDescent="0.35">
      <c r="B34" s="24">
        <v>15008</v>
      </c>
      <c r="C34" s="25" t="s">
        <v>184</v>
      </c>
      <c r="D34" t="s">
        <v>244</v>
      </c>
      <c r="E34" s="26">
        <v>1903</v>
      </c>
      <c r="F34" s="62">
        <v>3933.4027000000001</v>
      </c>
      <c r="G34" s="62">
        <f t="shared" si="0"/>
        <v>2.066948344718865</v>
      </c>
      <c r="H34" s="16">
        <v>5418</v>
      </c>
      <c r="I34" s="28">
        <f t="shared" si="1"/>
        <v>21311175.828600001</v>
      </c>
      <c r="J34" s="28"/>
      <c r="K34" s="26">
        <v>41672</v>
      </c>
      <c r="L34" s="62">
        <v>17639.213099999997</v>
      </c>
      <c r="M34" s="62">
        <f t="shared" si="2"/>
        <v>0.42328693367248987</v>
      </c>
      <c r="N34" s="63">
        <v>1512</v>
      </c>
      <c r="O34" s="15">
        <f t="shared" si="3"/>
        <v>26670490.207199994</v>
      </c>
      <c r="P34" s="15">
        <f t="shared" si="4"/>
        <v>47981666.035799995</v>
      </c>
      <c r="Q34" s="15">
        <f t="shared" si="5"/>
        <v>15993888.678599998</v>
      </c>
    </row>
    <row r="35" spans="2:17" x14ac:dyDescent="0.35">
      <c r="B35" s="24">
        <v>16006</v>
      </c>
      <c r="C35" s="25" t="s">
        <v>185</v>
      </c>
      <c r="D35" t="s">
        <v>244</v>
      </c>
      <c r="E35" s="26">
        <v>1044</v>
      </c>
      <c r="F35" s="62">
        <v>1171.5341000000003</v>
      </c>
      <c r="G35" s="62">
        <f t="shared" si="0"/>
        <v>1.1221590996168584</v>
      </c>
      <c r="H35" s="16">
        <v>5418</v>
      </c>
      <c r="I35" s="28">
        <f t="shared" si="1"/>
        <v>6347371.7538000019</v>
      </c>
      <c r="J35" s="28"/>
      <c r="K35" s="26">
        <v>28149</v>
      </c>
      <c r="L35" s="62">
        <v>5838.8103000000001</v>
      </c>
      <c r="M35" s="62">
        <f t="shared" si="2"/>
        <v>0.20742514121283173</v>
      </c>
      <c r="N35" s="63">
        <v>1512</v>
      </c>
      <c r="O35" s="15">
        <f t="shared" si="3"/>
        <v>8828281.1735999994</v>
      </c>
      <c r="P35" s="15">
        <f t="shared" si="4"/>
        <v>15175652.9274</v>
      </c>
      <c r="Q35" s="15">
        <f t="shared" si="5"/>
        <v>5058550.9758000001</v>
      </c>
    </row>
    <row r="36" spans="2:17" x14ac:dyDescent="0.35">
      <c r="B36" s="24">
        <v>16007</v>
      </c>
      <c r="C36" s="25" t="s">
        <v>186</v>
      </c>
      <c r="D36" t="s">
        <v>244</v>
      </c>
      <c r="E36" s="26">
        <v>1426</v>
      </c>
      <c r="F36" s="62">
        <v>3190.2321999999999</v>
      </c>
      <c r="G36" s="62">
        <f t="shared" si="0"/>
        <v>2.2371894810659185</v>
      </c>
      <c r="H36" s="16">
        <v>5418</v>
      </c>
      <c r="I36" s="28">
        <f t="shared" si="1"/>
        <v>17284678.059599999</v>
      </c>
      <c r="J36" s="28"/>
      <c r="K36" s="26">
        <v>78407</v>
      </c>
      <c r="L36" s="62">
        <v>20944.247300000003</v>
      </c>
      <c r="M36" s="62">
        <f t="shared" si="2"/>
        <v>0.26712216128661986</v>
      </c>
      <c r="N36" s="63">
        <v>1512</v>
      </c>
      <c r="O36" s="15">
        <f t="shared" si="3"/>
        <v>31667701.917600006</v>
      </c>
      <c r="P36" s="15">
        <f t="shared" si="4"/>
        <v>48952379.977200001</v>
      </c>
      <c r="Q36" s="15">
        <f t="shared" si="5"/>
        <v>16317459.9924</v>
      </c>
    </row>
    <row r="37" spans="2:17" x14ac:dyDescent="0.35">
      <c r="B37" s="42">
        <v>18005</v>
      </c>
      <c r="C37" s="25" t="s">
        <v>187</v>
      </c>
      <c r="D37" t="s">
        <v>244</v>
      </c>
      <c r="E37" s="26">
        <v>194</v>
      </c>
      <c r="F37" s="62">
        <v>372.64149999999995</v>
      </c>
      <c r="G37" s="62">
        <f t="shared" si="0"/>
        <v>1.9208324742268039</v>
      </c>
      <c r="H37" s="16">
        <v>5418</v>
      </c>
      <c r="I37" s="28">
        <f>E37*G37*H37</f>
        <v>2018971.6469999996</v>
      </c>
      <c r="J37" s="28"/>
      <c r="K37" s="26">
        <v>10832</v>
      </c>
      <c r="L37" s="62">
        <v>2102.6217999999999</v>
      </c>
      <c r="M37" s="62">
        <f t="shared" si="2"/>
        <v>0.19411205686853766</v>
      </c>
      <c r="N37" s="63">
        <v>1512</v>
      </c>
      <c r="O37" s="15">
        <f t="shared" si="3"/>
        <v>3179164.1615999998</v>
      </c>
      <c r="P37" s="15">
        <f t="shared" si="4"/>
        <v>5198135.8085999992</v>
      </c>
      <c r="Q37" s="15">
        <f t="shared" si="5"/>
        <v>1732711.9361999996</v>
      </c>
    </row>
    <row r="38" spans="2:17" x14ac:dyDescent="0.35">
      <c r="B38" s="24">
        <v>18006</v>
      </c>
      <c r="C38" s="25" t="s">
        <v>188</v>
      </c>
      <c r="D38" t="s">
        <v>244</v>
      </c>
      <c r="E38" s="26">
        <v>1239</v>
      </c>
      <c r="F38" s="62">
        <v>1581.1671999999996</v>
      </c>
      <c r="G38" s="62">
        <f t="shared" si="0"/>
        <v>1.2761640032284096</v>
      </c>
      <c r="H38" s="16">
        <v>5418</v>
      </c>
      <c r="I38" s="28">
        <f t="shared" si="1"/>
        <v>8566763.8895999976</v>
      </c>
      <c r="J38" s="28"/>
      <c r="K38" s="26">
        <v>68121</v>
      </c>
      <c r="L38" s="62">
        <v>16217.7611</v>
      </c>
      <c r="M38" s="62">
        <f t="shared" si="2"/>
        <v>0.23807285712188606</v>
      </c>
      <c r="N38" s="63">
        <v>1512</v>
      </c>
      <c r="O38" s="15">
        <f t="shared" si="3"/>
        <v>24521254.783199999</v>
      </c>
      <c r="P38" s="15">
        <f t="shared" si="4"/>
        <v>33088018.672799997</v>
      </c>
      <c r="Q38" s="15">
        <f t="shared" si="5"/>
        <v>11029339.557599999</v>
      </c>
    </row>
    <row r="39" spans="2:17" x14ac:dyDescent="0.35">
      <c r="B39" s="24">
        <v>19006</v>
      </c>
      <c r="C39" s="25" t="s">
        <v>189</v>
      </c>
      <c r="D39" t="s">
        <v>244</v>
      </c>
      <c r="E39" s="26">
        <v>761</v>
      </c>
      <c r="F39" s="62">
        <v>1354.1116000000002</v>
      </c>
      <c r="G39" s="62">
        <f t="shared" si="0"/>
        <v>1.7793844940867283</v>
      </c>
      <c r="H39" s="16">
        <v>5418</v>
      </c>
      <c r="I39" s="28">
        <f t="shared" si="1"/>
        <v>7336576.6488000005</v>
      </c>
      <c r="J39" s="28"/>
      <c r="K39" s="26">
        <v>47253</v>
      </c>
      <c r="L39" s="62">
        <v>8910.3225000000002</v>
      </c>
      <c r="M39" s="62">
        <f t="shared" si="2"/>
        <v>0.18856628150593613</v>
      </c>
      <c r="N39" s="63">
        <v>1512</v>
      </c>
      <c r="O39" s="15">
        <f t="shared" si="3"/>
        <v>13472407.620000001</v>
      </c>
      <c r="P39" s="15">
        <f t="shared" si="4"/>
        <v>20808984.268800002</v>
      </c>
      <c r="Q39" s="15">
        <f t="shared" si="5"/>
        <v>6936328.0896000005</v>
      </c>
    </row>
    <row r="40" spans="2:17" x14ac:dyDescent="0.35">
      <c r="B40" s="24">
        <v>19007</v>
      </c>
      <c r="C40" s="25" t="s">
        <v>190</v>
      </c>
      <c r="D40" t="s">
        <v>244</v>
      </c>
      <c r="E40" s="26">
        <v>1233</v>
      </c>
      <c r="F40" s="62">
        <v>2002.8179000000002</v>
      </c>
      <c r="G40" s="62">
        <f t="shared" si="0"/>
        <v>1.6243454176804544</v>
      </c>
      <c r="H40" s="16">
        <v>5418</v>
      </c>
      <c r="I40" s="28">
        <f t="shared" si="1"/>
        <v>10851267.382200001</v>
      </c>
      <c r="J40" s="28"/>
      <c r="K40" s="26">
        <v>18507</v>
      </c>
      <c r="L40" s="62">
        <v>7224.9573</v>
      </c>
      <c r="M40" s="62">
        <f t="shared" si="2"/>
        <v>0.39039051710163725</v>
      </c>
      <c r="N40" s="63">
        <v>1512</v>
      </c>
      <c r="O40" s="15">
        <f t="shared" si="3"/>
        <v>10924135.437600002</v>
      </c>
      <c r="P40" s="15">
        <f t="shared" si="4"/>
        <v>21775402.819800004</v>
      </c>
      <c r="Q40" s="15">
        <f t="shared" si="5"/>
        <v>7258467.6066000015</v>
      </c>
    </row>
    <row r="41" spans="2:17" x14ac:dyDescent="0.35">
      <c r="B41" s="24">
        <v>21002</v>
      </c>
      <c r="C41" s="25" t="s">
        <v>191</v>
      </c>
      <c r="D41" t="s">
        <v>244</v>
      </c>
      <c r="E41" s="26">
        <v>1385</v>
      </c>
      <c r="F41" s="62">
        <v>2373.1891999999998</v>
      </c>
      <c r="G41" s="62">
        <f t="shared" si="0"/>
        <v>1.7134940072202165</v>
      </c>
      <c r="H41" s="16">
        <v>5418</v>
      </c>
      <c r="I41" s="28">
        <f t="shared" si="1"/>
        <v>12857939.085599998</v>
      </c>
      <c r="J41" s="28"/>
      <c r="K41" s="26">
        <v>89011</v>
      </c>
      <c r="L41" s="62">
        <v>19733.350400000003</v>
      </c>
      <c r="M41" s="62">
        <f t="shared" si="2"/>
        <v>0.22169563761782254</v>
      </c>
      <c r="N41" s="63">
        <v>1512</v>
      </c>
      <c r="O41" s="15">
        <f t="shared" si="3"/>
        <v>29836825.804800004</v>
      </c>
      <c r="P41" s="15">
        <f t="shared" si="4"/>
        <v>42694764.8904</v>
      </c>
      <c r="Q41" s="15">
        <f t="shared" si="5"/>
        <v>14231588.296800001</v>
      </c>
    </row>
    <row r="42" spans="2:17" x14ac:dyDescent="0.35">
      <c r="B42" s="24">
        <v>23003</v>
      </c>
      <c r="C42" s="25" t="s">
        <v>192</v>
      </c>
      <c r="D42" t="s">
        <v>244</v>
      </c>
      <c r="E42" s="26">
        <v>262</v>
      </c>
      <c r="F42" s="62">
        <v>387.20520000000005</v>
      </c>
      <c r="G42" s="62">
        <f t="shared" si="0"/>
        <v>1.4778824427480919</v>
      </c>
      <c r="H42" s="16">
        <v>5418</v>
      </c>
      <c r="I42" s="28">
        <f t="shared" si="1"/>
        <v>2097877.7736000004</v>
      </c>
      <c r="J42" s="28"/>
      <c r="K42" s="26">
        <v>9892</v>
      </c>
      <c r="L42" s="62">
        <v>2229.1359000000002</v>
      </c>
      <c r="M42" s="62">
        <f t="shared" si="2"/>
        <v>0.2253473412858876</v>
      </c>
      <c r="N42" s="63">
        <v>1512</v>
      </c>
      <c r="O42" s="15">
        <f t="shared" si="3"/>
        <v>3370453.4808000005</v>
      </c>
      <c r="P42" s="15">
        <f t="shared" si="4"/>
        <v>5468331.2544000009</v>
      </c>
      <c r="Q42" s="15">
        <f t="shared" si="5"/>
        <v>1822777.0848000003</v>
      </c>
    </row>
    <row r="43" spans="2:17" x14ac:dyDescent="0.35">
      <c r="B43" s="24">
        <v>23008</v>
      </c>
      <c r="C43" s="25" t="s">
        <v>193</v>
      </c>
      <c r="D43" t="s">
        <v>244</v>
      </c>
      <c r="E43" s="26">
        <v>658</v>
      </c>
      <c r="F43" s="62">
        <v>954.82580000000007</v>
      </c>
      <c r="G43" s="62">
        <f t="shared" si="0"/>
        <v>1.4511030395136779</v>
      </c>
      <c r="H43" s="16">
        <v>5418</v>
      </c>
      <c r="I43" s="28">
        <f t="shared" si="1"/>
        <v>5173246.1844000006</v>
      </c>
      <c r="J43" s="28"/>
      <c r="K43" s="26">
        <v>125120</v>
      </c>
      <c r="L43" s="62">
        <v>13396.8758</v>
      </c>
      <c r="M43" s="62">
        <f t="shared" si="2"/>
        <v>0.10707221707161126</v>
      </c>
      <c r="N43" s="63">
        <v>1512</v>
      </c>
      <c r="O43" s="15">
        <f t="shared" si="3"/>
        <v>20256076.209599998</v>
      </c>
      <c r="P43" s="15">
        <f t="shared" si="4"/>
        <v>25429322.393999998</v>
      </c>
      <c r="Q43" s="15">
        <f t="shared" si="5"/>
        <v>8476440.7979999986</v>
      </c>
    </row>
    <row r="44" spans="2:17" x14ac:dyDescent="0.35">
      <c r="B44" s="24">
        <v>31000</v>
      </c>
      <c r="C44" s="25" t="s">
        <v>194</v>
      </c>
      <c r="D44" t="s">
        <v>244</v>
      </c>
      <c r="E44" s="26">
        <v>501</v>
      </c>
      <c r="F44" s="62">
        <v>638.91650000000004</v>
      </c>
      <c r="G44" s="62">
        <f t="shared" si="0"/>
        <v>1.2752824351297407</v>
      </c>
      <c r="H44" s="16">
        <v>5418</v>
      </c>
      <c r="I44" s="28">
        <f t="shared" si="1"/>
        <v>3461649.5970000001</v>
      </c>
      <c r="J44" s="28"/>
      <c r="K44" s="26">
        <v>8920</v>
      </c>
      <c r="L44" s="62">
        <v>2528.7203999999992</v>
      </c>
      <c r="M44" s="62">
        <f t="shared" si="2"/>
        <v>0.2834888340807174</v>
      </c>
      <c r="N44" s="63">
        <v>1512</v>
      </c>
      <c r="O44" s="15">
        <f t="shared" si="3"/>
        <v>3823425.2447999991</v>
      </c>
      <c r="P44" s="15">
        <f t="shared" si="4"/>
        <v>7285074.8417999987</v>
      </c>
      <c r="Q44" s="15">
        <f t="shared" si="5"/>
        <v>2428358.2805999997</v>
      </c>
    </row>
    <row r="45" spans="2:17" x14ac:dyDescent="0.35">
      <c r="B45" s="24">
        <v>3052</v>
      </c>
      <c r="C45" s="25" t="s">
        <v>195</v>
      </c>
      <c r="D45" t="s">
        <v>244</v>
      </c>
      <c r="E45" s="26">
        <v>410</v>
      </c>
      <c r="F45" s="62">
        <v>411.80840000000001</v>
      </c>
      <c r="G45" s="62">
        <f t="shared" si="0"/>
        <v>1.004410731707317</v>
      </c>
      <c r="H45" s="16">
        <v>5418</v>
      </c>
      <c r="I45" s="28">
        <f t="shared" si="1"/>
        <v>2231177.9111999995</v>
      </c>
      <c r="J45" s="28"/>
      <c r="K45" s="26">
        <v>7785</v>
      </c>
      <c r="L45" s="62">
        <v>1622.5354999999997</v>
      </c>
      <c r="M45" s="62">
        <f t="shared" si="2"/>
        <v>0.20841817597944762</v>
      </c>
      <c r="N45" s="63">
        <v>1512</v>
      </c>
      <c r="O45" s="15">
        <f t="shared" si="3"/>
        <v>2453273.6759999995</v>
      </c>
      <c r="P45" s="15">
        <f t="shared" si="4"/>
        <v>4684451.587199999</v>
      </c>
      <c r="Q45" s="15">
        <f t="shared" si="5"/>
        <v>1561483.8623999998</v>
      </c>
    </row>
    <row r="46" spans="2:17" x14ac:dyDescent="0.35">
      <c r="B46" s="24">
        <v>5006</v>
      </c>
      <c r="C46" s="25" t="s">
        <v>196</v>
      </c>
      <c r="D46" t="s">
        <v>244</v>
      </c>
      <c r="E46" s="26">
        <v>422</v>
      </c>
      <c r="F46" s="62">
        <v>451.90439999999995</v>
      </c>
      <c r="G46" s="62">
        <f t="shared" si="0"/>
        <v>1.0708635071090047</v>
      </c>
      <c r="H46" s="16">
        <v>5418</v>
      </c>
      <c r="I46" s="28">
        <f t="shared" si="1"/>
        <v>2448418.0391999995</v>
      </c>
      <c r="J46" s="28"/>
      <c r="K46" s="26">
        <v>22181</v>
      </c>
      <c r="L46" s="62">
        <v>4261.6738000000005</v>
      </c>
      <c r="M46" s="62">
        <f t="shared" si="2"/>
        <v>0.19213172535052525</v>
      </c>
      <c r="N46" s="63">
        <v>1512</v>
      </c>
      <c r="O46" s="15">
        <f t="shared" si="3"/>
        <v>6443650.785600001</v>
      </c>
      <c r="P46" s="15">
        <f t="shared" si="4"/>
        <v>8892068.8247999996</v>
      </c>
      <c r="Q46" s="15">
        <f t="shared" si="5"/>
        <v>2964022.9416</v>
      </c>
    </row>
    <row r="47" spans="2:17" x14ac:dyDescent="0.35">
      <c r="B47" s="24">
        <v>18007</v>
      </c>
      <c r="C47" s="25" t="s">
        <v>197</v>
      </c>
      <c r="D47" t="s">
        <v>244</v>
      </c>
      <c r="E47" s="26">
        <v>377</v>
      </c>
      <c r="F47" s="62">
        <v>677.18960000000004</v>
      </c>
      <c r="G47" s="62">
        <f t="shared" si="0"/>
        <v>1.7962588859416446</v>
      </c>
      <c r="H47" s="16">
        <v>5418</v>
      </c>
      <c r="I47" s="28">
        <f t="shared" si="1"/>
        <v>3669013.2528000004</v>
      </c>
      <c r="J47" s="28"/>
      <c r="K47" s="26">
        <v>24434</v>
      </c>
      <c r="L47" s="62">
        <v>4908.4394999999995</v>
      </c>
      <c r="M47" s="62">
        <f t="shared" si="2"/>
        <v>0.20088563067856263</v>
      </c>
      <c r="N47" s="63">
        <v>1512</v>
      </c>
      <c r="O47" s="15">
        <f t="shared" si="3"/>
        <v>7421560.5239999993</v>
      </c>
      <c r="P47" s="15">
        <f t="shared" si="4"/>
        <v>11090573.776799999</v>
      </c>
      <c r="Q47" s="15">
        <f t="shared" si="5"/>
        <v>3696857.9255999997</v>
      </c>
    </row>
    <row r="48" spans="2:17" x14ac:dyDescent="0.35">
      <c r="B48" s="24">
        <v>21001</v>
      </c>
      <c r="C48" s="25" t="s">
        <v>198</v>
      </c>
      <c r="D48" t="s">
        <v>244</v>
      </c>
      <c r="E48" s="26">
        <v>150</v>
      </c>
      <c r="F48" s="62">
        <v>210.07979999999995</v>
      </c>
      <c r="G48" s="62">
        <f t="shared" si="0"/>
        <v>1.4005319999999997</v>
      </c>
      <c r="H48" s="16">
        <v>5418</v>
      </c>
      <c r="I48" s="28">
        <f t="shared" si="1"/>
        <v>1138212.3563999997</v>
      </c>
      <c r="J48" s="28"/>
      <c r="K48" s="26">
        <v>4577</v>
      </c>
      <c r="L48" s="62">
        <v>1047.6610999999998</v>
      </c>
      <c r="M48" s="62">
        <f t="shared" si="2"/>
        <v>0.22889689753113387</v>
      </c>
      <c r="N48" s="63">
        <v>1512</v>
      </c>
      <c r="O48" s="15">
        <f t="shared" si="3"/>
        <v>1584063.5831999998</v>
      </c>
      <c r="P48" s="15">
        <f t="shared" si="4"/>
        <v>2722275.9395999992</v>
      </c>
      <c r="Q48" s="15">
        <f t="shared" si="5"/>
        <v>907425.31319999974</v>
      </c>
    </row>
    <row r="49" spans="2:17" x14ac:dyDescent="0.35">
      <c r="B49" s="24">
        <v>4004</v>
      </c>
      <c r="C49" s="25" t="s">
        <v>199</v>
      </c>
      <c r="D49" t="s">
        <v>244</v>
      </c>
      <c r="E49" s="26">
        <v>446</v>
      </c>
      <c r="F49" s="62">
        <v>534.14130000000011</v>
      </c>
      <c r="G49" s="62">
        <f t="shared" si="0"/>
        <v>1.1976262331838567</v>
      </c>
      <c r="H49" s="16">
        <v>5418</v>
      </c>
      <c r="I49" s="28">
        <f t="shared" si="1"/>
        <v>2893977.5634000008</v>
      </c>
      <c r="J49" s="28"/>
      <c r="K49" s="26">
        <v>20510</v>
      </c>
      <c r="L49" s="62">
        <v>4911.8854999999994</v>
      </c>
      <c r="M49" s="62">
        <f t="shared" si="2"/>
        <v>0.23948734763529983</v>
      </c>
      <c r="N49" s="63">
        <v>1512</v>
      </c>
      <c r="O49" s="15">
        <f t="shared" si="3"/>
        <v>7426770.8759999992</v>
      </c>
      <c r="P49" s="15">
        <f t="shared" si="4"/>
        <v>10320748.4394</v>
      </c>
      <c r="Q49" s="15">
        <f t="shared" si="5"/>
        <v>3440249.4798000003</v>
      </c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F3B6-C66F-4118-AA83-D4AF196A02BB}">
  <dimension ref="A1:R52"/>
  <sheetViews>
    <sheetView topLeftCell="B1" zoomScale="79" workbookViewId="0">
      <pane ySplit="8" topLeftCell="A9" activePane="bottomLeft" state="frozen"/>
      <selection activeCell="F1" sqref="F1"/>
      <selection pane="bottomLeft" activeCell="D5" sqref="D5"/>
    </sheetView>
  </sheetViews>
  <sheetFormatPr defaultRowHeight="14.5" x14ac:dyDescent="0.35"/>
  <cols>
    <col min="1" max="1" width="9.1796875" hidden="1" customWidth="1"/>
    <col min="2" max="2" width="8.81640625" bestFit="1" customWidth="1"/>
    <col min="3" max="3" width="36.54296875" customWidth="1"/>
    <col min="4" max="4" width="15.81640625" customWidth="1"/>
    <col min="5" max="5" width="9.7265625" style="26" bestFit="1" customWidth="1"/>
    <col min="6" max="6" width="9.7265625" bestFit="1" customWidth="1"/>
    <col min="7" max="7" width="9.453125" bestFit="1" customWidth="1"/>
    <col min="8" max="8" width="11.26953125" customWidth="1"/>
    <col min="9" max="9" width="13.54296875" customWidth="1"/>
    <col min="10" max="10" width="4.453125" customWidth="1"/>
    <col min="11" max="11" width="10.7265625" bestFit="1" customWidth="1"/>
    <col min="12" max="12" width="10.453125" bestFit="1" customWidth="1"/>
    <col min="13" max="13" width="9.453125" bestFit="1" customWidth="1"/>
    <col min="14" max="14" width="10.08984375" bestFit="1" customWidth="1"/>
    <col min="15" max="15" width="16.453125" bestFit="1" customWidth="1"/>
    <col min="16" max="16" width="8.26953125" hidden="1" customWidth="1"/>
    <col min="17" max="17" width="16.453125" bestFit="1" customWidth="1"/>
    <col min="18" max="18" width="14.26953125" bestFit="1" customWidth="1"/>
  </cols>
  <sheetData>
    <row r="1" spans="1:18" x14ac:dyDescent="0.35">
      <c r="B1" s="1" t="s">
        <v>0</v>
      </c>
      <c r="E1" s="1" t="s">
        <v>108</v>
      </c>
    </row>
    <row r="2" spans="1:18" x14ac:dyDescent="0.35">
      <c r="B2" s="1" t="s">
        <v>200</v>
      </c>
      <c r="E2"/>
    </row>
    <row r="3" spans="1:18" x14ac:dyDescent="0.35">
      <c r="E3"/>
    </row>
    <row r="4" spans="1:18" x14ac:dyDescent="0.35">
      <c r="B4" s="1" t="s">
        <v>7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x14ac:dyDescent="0.35">
      <c r="B5" s="1"/>
      <c r="E5" s="64"/>
      <c r="F5" s="65"/>
      <c r="G5" s="66"/>
      <c r="H5" s="54"/>
      <c r="I5" s="54"/>
      <c r="J5" s="54"/>
      <c r="K5" s="54"/>
      <c r="L5" s="54"/>
      <c r="M5" s="55">
        <f>AVERAGE(M9:M33)</f>
        <v>0.24564485546839854</v>
      </c>
      <c r="N5" s="54"/>
      <c r="O5" s="56">
        <f>O6*4</f>
        <v>636171616.88560021</v>
      </c>
      <c r="P5" s="54"/>
      <c r="Q5" s="57">
        <f>Q7*4</f>
        <v>864931884.52951908</v>
      </c>
      <c r="R5" s="54"/>
    </row>
    <row r="6" spans="1:18" s="65" customFormat="1" x14ac:dyDescent="0.35">
      <c r="B6" s="1" t="s">
        <v>8</v>
      </c>
      <c r="D6"/>
      <c r="E6" s="53">
        <v>10620</v>
      </c>
      <c r="F6" s="53">
        <v>14671.64364057971</v>
      </c>
      <c r="G6" s="54">
        <f>F6/E6</f>
        <v>1.3815107006195584</v>
      </c>
      <c r="H6" s="54"/>
      <c r="I6" s="53">
        <f>SUM(I9:I47)</f>
        <v>57190066.910979703</v>
      </c>
      <c r="J6" s="53"/>
      <c r="K6" s="53">
        <v>468884</v>
      </c>
      <c r="L6" s="53">
        <v>120304.7687</v>
      </c>
      <c r="M6" s="54">
        <f>L6/K6</f>
        <v>0.25657682646454133</v>
      </c>
      <c r="N6" s="54"/>
      <c r="O6" s="53">
        <f>SUM(O9:O47)</f>
        <v>159042904.22140005</v>
      </c>
      <c r="P6" s="53">
        <f>SUM(P9:P47)</f>
        <v>0</v>
      </c>
      <c r="Q6" s="53">
        <f>SUM(Q9:Q47)</f>
        <v>216232971.13237977</v>
      </c>
      <c r="R6" s="54"/>
    </row>
    <row r="7" spans="1:18" x14ac:dyDescent="0.35">
      <c r="E7" s="58" t="s">
        <v>150</v>
      </c>
      <c r="F7" s="58"/>
      <c r="G7" s="58"/>
      <c r="H7" s="58"/>
      <c r="I7" s="58"/>
      <c r="J7" s="59"/>
      <c r="K7" s="58" t="s">
        <v>151</v>
      </c>
      <c r="L7" s="58"/>
      <c r="M7" s="58"/>
      <c r="N7" s="58"/>
      <c r="O7" s="58"/>
      <c r="P7" s="59"/>
      <c r="Q7" s="60">
        <f>SUM(Q9:Q47)</f>
        <v>216232971.13237977</v>
      </c>
      <c r="R7" s="60">
        <f>SUM(R9:R52)</f>
        <v>82314896.400326625</v>
      </c>
    </row>
    <row r="8" spans="1:18" ht="29" x14ac:dyDescent="0.35">
      <c r="B8" s="18" t="s">
        <v>9</v>
      </c>
      <c r="C8" s="18" t="s">
        <v>10</v>
      </c>
      <c r="D8" s="67" t="s">
        <v>152</v>
      </c>
      <c r="E8" s="19" t="s">
        <v>153</v>
      </c>
      <c r="F8" s="18" t="s">
        <v>154</v>
      </c>
      <c r="G8" s="18" t="s">
        <v>155</v>
      </c>
      <c r="H8" s="18" t="s">
        <v>156</v>
      </c>
      <c r="I8" s="18" t="s">
        <v>157</v>
      </c>
      <c r="J8" s="61"/>
      <c r="K8" s="18" t="s">
        <v>158</v>
      </c>
      <c r="L8" s="18" t="s">
        <v>154</v>
      </c>
      <c r="M8" s="18" t="s">
        <v>155</v>
      </c>
      <c r="N8" s="18" t="s">
        <v>156</v>
      </c>
      <c r="O8" s="18" t="s">
        <v>157</v>
      </c>
      <c r="P8" s="61"/>
      <c r="Q8" s="18" t="s">
        <v>159</v>
      </c>
      <c r="R8" s="18" t="s">
        <v>19</v>
      </c>
    </row>
    <row r="9" spans="1:18" x14ac:dyDescent="0.35">
      <c r="A9">
        <v>140127</v>
      </c>
      <c r="B9" s="24">
        <v>1002</v>
      </c>
      <c r="C9" s="25" t="s">
        <v>201</v>
      </c>
      <c r="D9" t="s">
        <v>245</v>
      </c>
      <c r="E9" s="26">
        <v>344</v>
      </c>
      <c r="F9" s="62">
        <v>387.49720000000002</v>
      </c>
      <c r="G9" s="62">
        <f>IFERROR(F9/E9,0)</f>
        <v>1.1264453488372093</v>
      </c>
      <c r="H9" s="16">
        <v>3898</v>
      </c>
      <c r="I9" s="28">
        <f>E9*G9*H9</f>
        <v>1510464.0855999999</v>
      </c>
      <c r="J9" s="28"/>
      <c r="K9" s="26">
        <v>9234</v>
      </c>
      <c r="L9" s="62">
        <v>2114.1185999999998</v>
      </c>
      <c r="M9" s="62">
        <f t="shared" ref="M9:M51" si="0">IFERROR(L9/K9,0)</f>
        <v>0.22894938271604937</v>
      </c>
      <c r="N9" s="68">
        <v>1322</v>
      </c>
      <c r="O9" s="15">
        <f>K9*M9*N9</f>
        <v>2794864.7891999995</v>
      </c>
      <c r="P9" s="28"/>
      <c r="Q9" s="15">
        <f>O9+I9</f>
        <v>4305328.8747999994</v>
      </c>
      <c r="R9" s="15">
        <f>Q9/3</f>
        <v>1435109.6249333331</v>
      </c>
    </row>
    <row r="10" spans="1:18" x14ac:dyDescent="0.35">
      <c r="A10">
        <v>140202</v>
      </c>
      <c r="B10" s="24">
        <v>1011</v>
      </c>
      <c r="C10" s="25" t="s">
        <v>202</v>
      </c>
      <c r="D10" t="s">
        <v>245</v>
      </c>
      <c r="E10" s="26">
        <v>543</v>
      </c>
      <c r="F10" s="62">
        <v>667.11860000000001</v>
      </c>
      <c r="G10" s="62">
        <f>IFERROR(F10/E10,0)</f>
        <v>1.2285793738489872</v>
      </c>
      <c r="H10" s="16">
        <v>3898</v>
      </c>
      <c r="I10" s="28">
        <f t="shared" ref="I10:I51" si="1">E10*G10*H10</f>
        <v>2600428.3028000002</v>
      </c>
      <c r="J10" s="28"/>
      <c r="K10" s="26">
        <v>30937</v>
      </c>
      <c r="L10" s="62">
        <v>4664.785100000001</v>
      </c>
      <c r="M10" s="62">
        <f t="shared" si="0"/>
        <v>0.15078336942819281</v>
      </c>
      <c r="N10" s="68">
        <v>1322</v>
      </c>
      <c r="O10" s="15">
        <f t="shared" ref="O10:O51" si="2">K10*M10*N10</f>
        <v>6166845.9022000013</v>
      </c>
      <c r="P10" s="28"/>
      <c r="Q10" s="15">
        <f t="shared" ref="Q10:Q46" si="3">O10+I10</f>
        <v>8767274.2050000019</v>
      </c>
      <c r="R10" s="15">
        <f t="shared" ref="R10:R52" si="4">Q10/3</f>
        <v>2922424.7350000008</v>
      </c>
    </row>
    <row r="11" spans="1:18" x14ac:dyDescent="0.35">
      <c r="A11">
        <v>140288</v>
      </c>
      <c r="B11" s="24">
        <v>2005</v>
      </c>
      <c r="C11" s="25" t="s">
        <v>203</v>
      </c>
      <c r="D11" t="s">
        <v>245</v>
      </c>
      <c r="E11" s="26">
        <v>460</v>
      </c>
      <c r="F11" s="62">
        <v>400.68040000000008</v>
      </c>
      <c r="G11" s="62">
        <f t="shared" ref="G11:G51" si="5">IFERROR(F11/E11,0)</f>
        <v>0.87104434782608708</v>
      </c>
      <c r="H11" s="16">
        <v>3898</v>
      </c>
      <c r="I11" s="28">
        <f t="shared" si="1"/>
        <v>1561852.1992000004</v>
      </c>
      <c r="J11" s="28"/>
      <c r="K11" s="26">
        <v>15396</v>
      </c>
      <c r="L11" s="62">
        <v>4464.5366000000013</v>
      </c>
      <c r="M11" s="62">
        <f t="shared" si="0"/>
        <v>0.28998029358274885</v>
      </c>
      <c r="N11" s="68">
        <v>1322</v>
      </c>
      <c r="O11" s="15">
        <f t="shared" si="2"/>
        <v>5902117.3852000013</v>
      </c>
      <c r="P11" s="28"/>
      <c r="Q11" s="15">
        <f t="shared" si="3"/>
        <v>7463969.5844000019</v>
      </c>
      <c r="R11" s="15">
        <f t="shared" si="4"/>
        <v>2487989.8614666671</v>
      </c>
    </row>
    <row r="12" spans="1:18" x14ac:dyDescent="0.35">
      <c r="A12">
        <v>140291</v>
      </c>
      <c r="B12" s="24">
        <v>2008</v>
      </c>
      <c r="C12" s="25" t="s">
        <v>204</v>
      </c>
      <c r="D12" t="s">
        <v>245</v>
      </c>
      <c r="E12" s="26">
        <v>194</v>
      </c>
      <c r="F12" s="62">
        <v>313.8322</v>
      </c>
      <c r="G12" s="62">
        <f t="shared" si="5"/>
        <v>1.6176917525773196</v>
      </c>
      <c r="H12" s="16">
        <v>3898</v>
      </c>
      <c r="I12" s="28">
        <f t="shared" si="1"/>
        <v>1223317.9155999999</v>
      </c>
      <c r="J12" s="28"/>
      <c r="K12" s="26">
        <v>15986</v>
      </c>
      <c r="L12" s="62">
        <v>2745.9977999999992</v>
      </c>
      <c r="M12" s="62">
        <f t="shared" si="0"/>
        <v>0.17177516577004875</v>
      </c>
      <c r="N12" s="68">
        <v>1322</v>
      </c>
      <c r="O12" s="15">
        <f t="shared" si="2"/>
        <v>3630209.091599999</v>
      </c>
      <c r="P12" s="28"/>
      <c r="Q12" s="15">
        <f t="shared" si="3"/>
        <v>4853527.0071999989</v>
      </c>
      <c r="R12" s="15">
        <f t="shared" si="4"/>
        <v>1617842.3357333329</v>
      </c>
    </row>
    <row r="13" spans="1:18" x14ac:dyDescent="0.35">
      <c r="A13">
        <v>140223</v>
      </c>
      <c r="B13" s="24">
        <v>2010</v>
      </c>
      <c r="C13" s="25" t="s">
        <v>81</v>
      </c>
      <c r="D13" t="s">
        <v>245</v>
      </c>
      <c r="E13" s="26">
        <v>63</v>
      </c>
      <c r="F13" s="62">
        <v>40.032199999999989</v>
      </c>
      <c r="G13" s="62">
        <f t="shared" si="5"/>
        <v>0.6354317460317459</v>
      </c>
      <c r="H13" s="16">
        <v>3898</v>
      </c>
      <c r="I13" s="28">
        <f t="shared" si="1"/>
        <v>156045.51559999996</v>
      </c>
      <c r="J13" s="28"/>
      <c r="K13" s="26">
        <v>2448</v>
      </c>
      <c r="L13" s="62">
        <v>488.39019999999999</v>
      </c>
      <c r="M13" s="62">
        <f t="shared" si="0"/>
        <v>0.19950580065359477</v>
      </c>
      <c r="N13" s="68">
        <v>1322</v>
      </c>
      <c r="O13" s="15">
        <f t="shared" si="2"/>
        <v>645651.84439999994</v>
      </c>
      <c r="P13" s="28"/>
      <c r="Q13" s="15">
        <f t="shared" si="3"/>
        <v>801697.35999999987</v>
      </c>
      <c r="R13" s="15">
        <f t="shared" si="4"/>
        <v>267232.45333333331</v>
      </c>
    </row>
    <row r="14" spans="1:18" x14ac:dyDescent="0.35">
      <c r="A14">
        <v>140030</v>
      </c>
      <c r="B14" s="24">
        <v>2134</v>
      </c>
      <c r="C14" s="25" t="s">
        <v>205</v>
      </c>
      <c r="D14" t="s">
        <v>245</v>
      </c>
      <c r="E14" s="26">
        <v>111</v>
      </c>
      <c r="F14" s="62">
        <v>208.51860000000002</v>
      </c>
      <c r="G14" s="62">
        <f t="shared" si="5"/>
        <v>1.8785459459459461</v>
      </c>
      <c r="H14" s="16">
        <v>3898</v>
      </c>
      <c r="I14" s="28">
        <f t="shared" si="1"/>
        <v>812805.50280000013</v>
      </c>
      <c r="J14" s="28"/>
      <c r="K14" s="26">
        <v>9638</v>
      </c>
      <c r="L14" s="62">
        <v>2140.3579</v>
      </c>
      <c r="M14" s="62">
        <f t="shared" si="0"/>
        <v>0.22207490143183234</v>
      </c>
      <c r="N14" s="68">
        <v>1322</v>
      </c>
      <c r="O14" s="15">
        <f t="shared" si="2"/>
        <v>2829553.1438000002</v>
      </c>
      <c r="P14" s="28"/>
      <c r="Q14" s="15">
        <f t="shared" si="3"/>
        <v>3642358.6466000006</v>
      </c>
      <c r="R14" s="15">
        <f t="shared" si="4"/>
        <v>1214119.5488666669</v>
      </c>
    </row>
    <row r="15" spans="1:18" x14ac:dyDescent="0.35">
      <c r="B15" s="24">
        <v>3002</v>
      </c>
      <c r="C15" s="25" t="s">
        <v>206</v>
      </c>
      <c r="D15" t="s">
        <v>245</v>
      </c>
      <c r="E15" s="26">
        <v>86</v>
      </c>
      <c r="F15" s="62">
        <v>75.713200000000001</v>
      </c>
      <c r="G15" s="62">
        <f>IFERROR(F15/E15,0)</f>
        <v>0.88038604651162788</v>
      </c>
      <c r="H15" s="16">
        <v>3898</v>
      </c>
      <c r="I15" s="28">
        <f>E15*G15*H15</f>
        <v>295130.05359999998</v>
      </c>
      <c r="J15" s="28"/>
      <c r="K15" s="26">
        <v>12216</v>
      </c>
      <c r="L15" s="62">
        <v>1938.3743999999999</v>
      </c>
      <c r="M15" s="62">
        <f>IFERROR(L15/K15,0)</f>
        <v>0.15867504911591354</v>
      </c>
      <c r="N15" s="68">
        <v>1322</v>
      </c>
      <c r="O15" s="15">
        <f>K15*M15*N15</f>
        <v>2562530.9567999998</v>
      </c>
      <c r="P15" s="28"/>
      <c r="Q15" s="15">
        <f>O15+I15</f>
        <v>2857661.0104</v>
      </c>
      <c r="R15" s="15">
        <f>Q15/3</f>
        <v>952553.6701333333</v>
      </c>
    </row>
    <row r="16" spans="1:18" x14ac:dyDescent="0.35">
      <c r="A16">
        <v>140002</v>
      </c>
      <c r="B16" s="24">
        <v>3066</v>
      </c>
      <c r="C16" s="25" t="s">
        <v>207</v>
      </c>
      <c r="D16" t="s">
        <v>245</v>
      </c>
      <c r="E16" s="26">
        <v>346</v>
      </c>
      <c r="F16" s="62">
        <v>543.92700000000002</v>
      </c>
      <c r="G16" s="62">
        <f t="shared" si="5"/>
        <v>1.5720433526011561</v>
      </c>
      <c r="H16" s="16">
        <v>3898</v>
      </c>
      <c r="I16" s="28">
        <f t="shared" si="1"/>
        <v>2120227.446</v>
      </c>
      <c r="J16" s="28"/>
      <c r="K16" s="26">
        <v>12789</v>
      </c>
      <c r="L16" s="62">
        <v>3193.8164000000002</v>
      </c>
      <c r="M16" s="62">
        <f t="shared" si="0"/>
        <v>0.24973151927437642</v>
      </c>
      <c r="N16" s="68">
        <v>1322</v>
      </c>
      <c r="O16" s="15">
        <f t="shared" si="2"/>
        <v>4222225.2807999998</v>
      </c>
      <c r="P16" s="28"/>
      <c r="Q16" s="15">
        <f t="shared" si="3"/>
        <v>6342452.7268000003</v>
      </c>
      <c r="R16" s="15">
        <f t="shared" si="4"/>
        <v>2114150.9089333336</v>
      </c>
    </row>
    <row r="17" spans="1:18" x14ac:dyDescent="0.35">
      <c r="A17">
        <v>140122</v>
      </c>
      <c r="B17" s="24">
        <v>3999</v>
      </c>
      <c r="C17" s="25" t="s">
        <v>208</v>
      </c>
      <c r="D17" t="s">
        <v>245</v>
      </c>
      <c r="E17" s="26">
        <v>20</v>
      </c>
      <c r="F17" s="62">
        <v>78.150100000000009</v>
      </c>
      <c r="G17" s="62">
        <f t="shared" si="5"/>
        <v>3.9075050000000005</v>
      </c>
      <c r="H17" s="16">
        <v>3898</v>
      </c>
      <c r="I17" s="28">
        <f t="shared" si="1"/>
        <v>304629.08980000002</v>
      </c>
      <c r="J17" s="28"/>
      <c r="K17" s="26">
        <v>3565</v>
      </c>
      <c r="L17" s="62">
        <v>865.5952000000002</v>
      </c>
      <c r="M17" s="62">
        <f t="shared" si="0"/>
        <v>0.2428037026647967</v>
      </c>
      <c r="N17" s="68">
        <v>1322</v>
      </c>
      <c r="O17" s="15">
        <f t="shared" si="2"/>
        <v>1144316.8544000003</v>
      </c>
      <c r="P17" s="28"/>
      <c r="Q17" s="15">
        <f t="shared" si="3"/>
        <v>1448945.9442000003</v>
      </c>
      <c r="R17" s="15">
        <f t="shared" si="4"/>
        <v>482981.98140000011</v>
      </c>
    </row>
    <row r="18" spans="1:18" x14ac:dyDescent="0.35">
      <c r="A18">
        <v>140258</v>
      </c>
      <c r="B18" s="24">
        <v>4006</v>
      </c>
      <c r="C18" s="25" t="s">
        <v>209</v>
      </c>
      <c r="D18" t="s">
        <v>245</v>
      </c>
      <c r="E18" s="26">
        <v>243</v>
      </c>
      <c r="F18" s="62">
        <v>308.3759</v>
      </c>
      <c r="G18" s="62">
        <f t="shared" si="5"/>
        <v>1.2690366255144032</v>
      </c>
      <c r="H18" s="16">
        <v>3898</v>
      </c>
      <c r="I18" s="28">
        <f t="shared" si="1"/>
        <v>1202049.2582</v>
      </c>
      <c r="J18" s="28"/>
      <c r="K18" s="26">
        <v>18497</v>
      </c>
      <c r="L18" s="62">
        <v>4499.1198999999997</v>
      </c>
      <c r="M18" s="62">
        <f t="shared" si="0"/>
        <v>0.2432351138022382</v>
      </c>
      <c r="N18" s="68">
        <v>1322</v>
      </c>
      <c r="O18" s="15">
        <f t="shared" si="2"/>
        <v>5947836.5077999998</v>
      </c>
      <c r="P18" s="28"/>
      <c r="Q18" s="15">
        <f t="shared" si="3"/>
        <v>7149885.7659999998</v>
      </c>
      <c r="R18" s="15">
        <f t="shared" si="4"/>
        <v>2383295.2553333333</v>
      </c>
    </row>
    <row r="19" spans="1:18" x14ac:dyDescent="0.35">
      <c r="A19">
        <v>140290</v>
      </c>
      <c r="B19" s="24">
        <v>4008</v>
      </c>
      <c r="C19" s="25" t="s">
        <v>210</v>
      </c>
      <c r="D19" t="s">
        <v>245</v>
      </c>
      <c r="E19" s="26">
        <v>106</v>
      </c>
      <c r="F19" s="62">
        <v>100.10980000000001</v>
      </c>
      <c r="G19" s="62">
        <f t="shared" si="5"/>
        <v>0.94443207547169816</v>
      </c>
      <c r="H19" s="16">
        <v>3898</v>
      </c>
      <c r="I19" s="28">
        <f t="shared" si="1"/>
        <v>390228.00040000002</v>
      </c>
      <c r="J19" s="28"/>
      <c r="K19" s="26">
        <v>3543</v>
      </c>
      <c r="L19" s="62">
        <v>1025.4543000000001</v>
      </c>
      <c r="M19" s="62">
        <f t="shared" si="0"/>
        <v>0.28943107535986456</v>
      </c>
      <c r="N19" s="68">
        <v>1322</v>
      </c>
      <c r="O19" s="15">
        <f t="shared" si="2"/>
        <v>1355650.5846000002</v>
      </c>
      <c r="P19" s="28"/>
      <c r="Q19" s="15">
        <f t="shared" si="3"/>
        <v>1745878.5850000002</v>
      </c>
      <c r="R19" s="15">
        <f t="shared" si="4"/>
        <v>581959.52833333344</v>
      </c>
    </row>
    <row r="20" spans="1:18" x14ac:dyDescent="0.35">
      <c r="A20">
        <v>140289</v>
      </c>
      <c r="B20" s="24">
        <v>4025</v>
      </c>
      <c r="C20" s="25" t="s">
        <v>211</v>
      </c>
      <c r="D20" t="s">
        <v>245</v>
      </c>
      <c r="E20" s="26">
        <v>387</v>
      </c>
      <c r="F20" s="62">
        <v>688.60730000000001</v>
      </c>
      <c r="G20" s="62">
        <f t="shared" si="5"/>
        <v>1.7793470284237727</v>
      </c>
      <c r="H20" s="16">
        <v>3898</v>
      </c>
      <c r="I20" s="28">
        <f t="shared" si="1"/>
        <v>2684191.2554000001</v>
      </c>
      <c r="J20" s="28"/>
      <c r="K20" s="26">
        <v>9258</v>
      </c>
      <c r="L20" s="62">
        <v>3400.2155000000007</v>
      </c>
      <c r="M20" s="62">
        <f t="shared" si="0"/>
        <v>0.36727322315834959</v>
      </c>
      <c r="N20" s="68">
        <v>1322</v>
      </c>
      <c r="O20" s="15">
        <f t="shared" si="2"/>
        <v>4495084.8910000008</v>
      </c>
      <c r="P20" s="28"/>
      <c r="Q20" s="15">
        <f t="shared" si="3"/>
        <v>7179276.1464000009</v>
      </c>
      <c r="R20" s="15">
        <f t="shared" si="4"/>
        <v>2393092.0488000005</v>
      </c>
    </row>
    <row r="21" spans="1:18" x14ac:dyDescent="0.35">
      <c r="A21">
        <v>140015</v>
      </c>
      <c r="B21" s="24">
        <v>5003</v>
      </c>
      <c r="C21" s="25" t="s">
        <v>212</v>
      </c>
      <c r="D21" t="s">
        <v>245</v>
      </c>
      <c r="E21" s="26">
        <v>152</v>
      </c>
      <c r="F21" s="62">
        <v>133.05579999999998</v>
      </c>
      <c r="G21" s="62">
        <f t="shared" si="5"/>
        <v>0.87536710526315775</v>
      </c>
      <c r="H21" s="16">
        <v>3898</v>
      </c>
      <c r="I21" s="28">
        <f t="shared" si="1"/>
        <v>518651.50839999993</v>
      </c>
      <c r="J21" s="28"/>
      <c r="K21" s="26">
        <v>5498</v>
      </c>
      <c r="L21" s="62">
        <v>1499.3061999999998</v>
      </c>
      <c r="M21" s="62">
        <f t="shared" si="0"/>
        <v>0.2727002910149145</v>
      </c>
      <c r="N21" s="68">
        <v>1322</v>
      </c>
      <c r="O21" s="15">
        <f t="shared" si="2"/>
        <v>1982082.7963999999</v>
      </c>
      <c r="P21" s="28"/>
      <c r="Q21" s="15">
        <f t="shared" si="3"/>
        <v>2500734.3048</v>
      </c>
      <c r="R21" s="15">
        <f t="shared" si="4"/>
        <v>833578.10160000005</v>
      </c>
    </row>
    <row r="22" spans="1:18" x14ac:dyDescent="0.35">
      <c r="A22">
        <v>140294</v>
      </c>
      <c r="B22" s="24">
        <v>5007</v>
      </c>
      <c r="C22" s="25" t="s">
        <v>195</v>
      </c>
      <c r="D22" t="s">
        <v>245</v>
      </c>
      <c r="E22" s="26">
        <v>152</v>
      </c>
      <c r="F22" s="62">
        <v>241.42570000000001</v>
      </c>
      <c r="G22" s="62">
        <f t="shared" si="5"/>
        <v>1.5883269736842105</v>
      </c>
      <c r="H22" s="16">
        <v>3898</v>
      </c>
      <c r="I22" s="28">
        <f t="shared" si="1"/>
        <v>941077.37860000005</v>
      </c>
      <c r="J22" s="28"/>
      <c r="K22" s="26">
        <v>5180</v>
      </c>
      <c r="L22" s="62">
        <v>1643.0476000000003</v>
      </c>
      <c r="M22" s="62">
        <f t="shared" si="0"/>
        <v>0.31719065637065641</v>
      </c>
      <c r="N22" s="68">
        <v>1322</v>
      </c>
      <c r="O22" s="15">
        <f t="shared" si="2"/>
        <v>2172108.9272000003</v>
      </c>
      <c r="P22" s="28"/>
      <c r="Q22" s="15">
        <f t="shared" si="3"/>
        <v>3113186.3058000002</v>
      </c>
      <c r="R22" s="15">
        <f t="shared" si="4"/>
        <v>1037728.7686000001</v>
      </c>
    </row>
    <row r="23" spans="1:18" x14ac:dyDescent="0.35">
      <c r="A23">
        <v>140135</v>
      </c>
      <c r="B23" s="24">
        <v>5014</v>
      </c>
      <c r="C23" s="25" t="s">
        <v>213</v>
      </c>
      <c r="D23" t="s">
        <v>245</v>
      </c>
      <c r="E23" s="26">
        <v>506</v>
      </c>
      <c r="F23" s="62">
        <v>650.43790000000001</v>
      </c>
      <c r="G23" s="62">
        <f t="shared" si="5"/>
        <v>1.285450395256917</v>
      </c>
      <c r="H23" s="16">
        <v>3898</v>
      </c>
      <c r="I23" s="28">
        <f t="shared" si="1"/>
        <v>2535406.9342</v>
      </c>
      <c r="J23" s="28"/>
      <c r="K23" s="26">
        <v>11300</v>
      </c>
      <c r="L23" s="62">
        <v>3457.0732999999996</v>
      </c>
      <c r="M23" s="62">
        <f t="shared" si="0"/>
        <v>0.30593569026548667</v>
      </c>
      <c r="N23" s="68">
        <v>1322</v>
      </c>
      <c r="O23" s="15">
        <f t="shared" si="2"/>
        <v>4570250.9025999997</v>
      </c>
      <c r="P23" s="28"/>
      <c r="Q23" s="15">
        <f t="shared" si="3"/>
        <v>7105657.8367999997</v>
      </c>
      <c r="R23" s="15">
        <f t="shared" si="4"/>
        <v>2368552.6122666667</v>
      </c>
    </row>
    <row r="24" spans="1:18" x14ac:dyDescent="0.35">
      <c r="A24">
        <v>140231</v>
      </c>
      <c r="B24" s="24">
        <v>6005</v>
      </c>
      <c r="C24" s="25" t="s">
        <v>214</v>
      </c>
      <c r="D24" t="s">
        <v>245</v>
      </c>
      <c r="E24" s="26">
        <v>128</v>
      </c>
      <c r="F24" s="62">
        <v>158.56279999999998</v>
      </c>
      <c r="G24" s="62">
        <f t="shared" si="5"/>
        <v>1.2387718749999999</v>
      </c>
      <c r="H24" s="16">
        <v>3898</v>
      </c>
      <c r="I24" s="28">
        <f t="shared" si="1"/>
        <v>618077.7943999999</v>
      </c>
      <c r="J24" s="28"/>
      <c r="K24" s="26">
        <v>11077</v>
      </c>
      <c r="L24" s="62">
        <v>2139.6391000000003</v>
      </c>
      <c r="M24" s="62">
        <f t="shared" si="0"/>
        <v>0.19316052180193197</v>
      </c>
      <c r="N24" s="68">
        <v>1322</v>
      </c>
      <c r="O24" s="15">
        <f t="shared" si="2"/>
        <v>2828602.8902000003</v>
      </c>
      <c r="P24" s="28"/>
      <c r="Q24" s="15">
        <f t="shared" si="3"/>
        <v>3446680.6846000003</v>
      </c>
      <c r="R24" s="15">
        <f t="shared" si="4"/>
        <v>1148893.5615333335</v>
      </c>
    </row>
    <row r="25" spans="1:18" x14ac:dyDescent="0.35">
      <c r="B25" s="24">
        <v>7005</v>
      </c>
      <c r="C25" s="25" t="s">
        <v>215</v>
      </c>
      <c r="D25" t="s">
        <v>245</v>
      </c>
      <c r="E25" s="26">
        <v>201</v>
      </c>
      <c r="F25" s="62">
        <v>273.58629999999999</v>
      </c>
      <c r="G25" s="62">
        <f t="shared" si="5"/>
        <v>1.3611258706467662</v>
      </c>
      <c r="H25" s="16">
        <v>3898</v>
      </c>
      <c r="I25" s="28">
        <f t="shared" si="1"/>
        <v>1066439.3973999999</v>
      </c>
      <c r="J25" s="28"/>
      <c r="K25" s="26">
        <v>13238</v>
      </c>
      <c r="L25" s="62">
        <v>3885.7740000000003</v>
      </c>
      <c r="M25" s="62">
        <f t="shared" si="0"/>
        <v>0.29353180238706755</v>
      </c>
      <c r="N25" s="68">
        <v>1322</v>
      </c>
      <c r="O25" s="15">
        <f t="shared" si="2"/>
        <v>5136993.2280000001</v>
      </c>
      <c r="P25" s="28"/>
      <c r="Q25" s="15">
        <f t="shared" si="3"/>
        <v>6203432.6254000003</v>
      </c>
      <c r="R25" s="15">
        <f t="shared" si="4"/>
        <v>2067810.8751333335</v>
      </c>
    </row>
    <row r="26" spans="1:18" x14ac:dyDescent="0.35">
      <c r="A26">
        <v>140275</v>
      </c>
      <c r="B26" s="24">
        <v>7008</v>
      </c>
      <c r="C26" s="25" t="s">
        <v>216</v>
      </c>
      <c r="D26" t="s">
        <v>245</v>
      </c>
      <c r="E26" s="26">
        <v>4</v>
      </c>
      <c r="F26" s="62">
        <v>5.2797999999999998</v>
      </c>
      <c r="G26" s="62">
        <f t="shared" si="5"/>
        <v>1.31995</v>
      </c>
      <c r="H26" s="16">
        <v>3898</v>
      </c>
      <c r="I26" s="28">
        <f t="shared" si="1"/>
        <v>20580.660400000001</v>
      </c>
      <c r="J26" s="28"/>
      <c r="K26" s="26">
        <v>1666</v>
      </c>
      <c r="L26" s="62">
        <v>278.46299999999997</v>
      </c>
      <c r="M26" s="62">
        <f t="shared" si="0"/>
        <v>0.16714465786314522</v>
      </c>
      <c r="N26" s="68">
        <v>1322</v>
      </c>
      <c r="O26" s="15">
        <f t="shared" si="2"/>
        <v>368128.08599999995</v>
      </c>
      <c r="P26" s="28"/>
      <c r="Q26" s="15">
        <f t="shared" si="3"/>
        <v>388708.74639999995</v>
      </c>
      <c r="R26" s="15">
        <f t="shared" si="4"/>
        <v>129569.58213333332</v>
      </c>
    </row>
    <row r="27" spans="1:18" x14ac:dyDescent="0.35">
      <c r="A27">
        <v>140046</v>
      </c>
      <c r="B27" s="24">
        <v>8012</v>
      </c>
      <c r="C27" s="25" t="s">
        <v>217</v>
      </c>
      <c r="D27" t="s">
        <v>245</v>
      </c>
      <c r="E27" s="26">
        <v>463</v>
      </c>
      <c r="F27" s="62">
        <v>593.46019999999999</v>
      </c>
      <c r="G27" s="62">
        <f t="shared" si="5"/>
        <v>1.2817714902807775</v>
      </c>
      <c r="H27" s="16">
        <v>3898</v>
      </c>
      <c r="I27" s="28">
        <f t="shared" si="1"/>
        <v>2313307.8596000001</v>
      </c>
      <c r="J27" s="28"/>
      <c r="K27" s="26">
        <v>20645</v>
      </c>
      <c r="L27" s="62">
        <v>3489.7625000000003</v>
      </c>
      <c r="M27" s="62">
        <f t="shared" si="0"/>
        <v>0.16903669169290386</v>
      </c>
      <c r="N27" s="68">
        <v>1322</v>
      </c>
      <c r="O27" s="15">
        <f t="shared" si="2"/>
        <v>4613466.0250000004</v>
      </c>
      <c r="P27" s="28"/>
      <c r="Q27" s="15">
        <f t="shared" si="3"/>
        <v>6926773.8846000005</v>
      </c>
      <c r="R27" s="15">
        <f t="shared" si="4"/>
        <v>2308924.6282000002</v>
      </c>
    </row>
    <row r="28" spans="1:18" x14ac:dyDescent="0.35">
      <c r="A28">
        <v>140011</v>
      </c>
      <c r="B28" s="24">
        <v>8088</v>
      </c>
      <c r="C28" s="25" t="s">
        <v>218</v>
      </c>
      <c r="D28" t="s">
        <v>245</v>
      </c>
      <c r="E28" s="26">
        <v>658</v>
      </c>
      <c r="F28" s="62">
        <v>871.21730000000002</v>
      </c>
      <c r="G28" s="62">
        <f t="shared" si="5"/>
        <v>1.3240384498480244</v>
      </c>
      <c r="H28" s="16">
        <v>3898</v>
      </c>
      <c r="I28" s="28">
        <f t="shared" si="1"/>
        <v>3396005.0353999999</v>
      </c>
      <c r="J28" s="28"/>
      <c r="K28" s="26">
        <v>19473</v>
      </c>
      <c r="L28" s="62">
        <v>5355.3037000000004</v>
      </c>
      <c r="M28" s="62">
        <f t="shared" si="0"/>
        <v>0.27501174446669752</v>
      </c>
      <c r="N28" s="68">
        <v>1322</v>
      </c>
      <c r="O28" s="15">
        <f t="shared" si="2"/>
        <v>7079711.4914000006</v>
      </c>
      <c r="P28" s="28"/>
      <c r="Q28" s="15">
        <f t="shared" si="3"/>
        <v>10475716.526800001</v>
      </c>
      <c r="R28" s="15">
        <f t="shared" si="4"/>
        <v>3491905.5089333337</v>
      </c>
    </row>
    <row r="29" spans="1:18" x14ac:dyDescent="0.35">
      <c r="B29" s="24">
        <v>10004</v>
      </c>
      <c r="C29" s="25" t="s">
        <v>219</v>
      </c>
      <c r="D29" t="s">
        <v>245</v>
      </c>
      <c r="E29" s="26">
        <v>500</v>
      </c>
      <c r="F29" s="62">
        <v>630.42899999999986</v>
      </c>
      <c r="G29" s="62">
        <f t="shared" si="5"/>
        <v>1.2608579999999998</v>
      </c>
      <c r="H29" s="16">
        <v>3898</v>
      </c>
      <c r="I29" s="28">
        <f t="shared" si="1"/>
        <v>2457412.2419999996</v>
      </c>
      <c r="J29" s="28"/>
      <c r="K29" s="26">
        <v>13179</v>
      </c>
      <c r="L29" s="62">
        <v>3523.2970999999998</v>
      </c>
      <c r="M29" s="62">
        <f t="shared" si="0"/>
        <v>0.26734176341148796</v>
      </c>
      <c r="N29" s="68">
        <v>1322</v>
      </c>
      <c r="O29" s="15">
        <f t="shared" si="2"/>
        <v>4657798.7661999995</v>
      </c>
      <c r="P29" s="28"/>
      <c r="Q29" s="15">
        <f t="shared" si="3"/>
        <v>7115211.0081999991</v>
      </c>
      <c r="R29" s="15">
        <f t="shared" si="4"/>
        <v>2371737.002733333</v>
      </c>
    </row>
    <row r="30" spans="1:18" x14ac:dyDescent="0.35">
      <c r="B30" s="24">
        <v>12002</v>
      </c>
      <c r="C30" s="25" t="s">
        <v>220</v>
      </c>
      <c r="D30" t="s">
        <v>245</v>
      </c>
      <c r="E30" s="26">
        <v>338</v>
      </c>
      <c r="F30" s="62">
        <v>457.67259999999999</v>
      </c>
      <c r="G30" s="62">
        <f t="shared" si="5"/>
        <v>1.354060946745562</v>
      </c>
      <c r="H30" s="16">
        <v>3898</v>
      </c>
      <c r="I30" s="28">
        <f t="shared" si="1"/>
        <v>1784007.7947999998</v>
      </c>
      <c r="J30" s="28"/>
      <c r="K30" s="26">
        <v>19496</v>
      </c>
      <c r="L30" s="62">
        <v>7082.2340000000004</v>
      </c>
      <c r="M30" s="62">
        <f t="shared" si="0"/>
        <v>0.36326600328272468</v>
      </c>
      <c r="N30" s="68">
        <v>1322</v>
      </c>
      <c r="O30" s="15">
        <f t="shared" si="2"/>
        <v>9362713.3480000012</v>
      </c>
      <c r="P30" s="28"/>
      <c r="Q30" s="15">
        <f t="shared" si="3"/>
        <v>11146721.142800001</v>
      </c>
      <c r="R30" s="15">
        <f t="shared" si="4"/>
        <v>3715573.7142666671</v>
      </c>
    </row>
    <row r="31" spans="1:18" x14ac:dyDescent="0.35">
      <c r="A31">
        <v>140032</v>
      </c>
      <c r="B31" s="24">
        <v>12009</v>
      </c>
      <c r="C31" s="25" t="s">
        <v>221</v>
      </c>
      <c r="D31" t="s">
        <v>245</v>
      </c>
      <c r="E31" s="26">
        <v>129</v>
      </c>
      <c r="F31" s="62">
        <v>219.96940000000001</v>
      </c>
      <c r="G31" s="62">
        <f t="shared" si="5"/>
        <v>1.7051891472868217</v>
      </c>
      <c r="H31" s="16">
        <v>3898</v>
      </c>
      <c r="I31" s="28">
        <f t="shared" si="1"/>
        <v>857440.72120000003</v>
      </c>
      <c r="J31" s="28"/>
      <c r="K31" s="26">
        <v>6417</v>
      </c>
      <c r="L31" s="62">
        <v>1845.7297999999998</v>
      </c>
      <c r="M31" s="62">
        <f t="shared" si="0"/>
        <v>0.28763126071372913</v>
      </c>
      <c r="N31" s="68">
        <v>1322</v>
      </c>
      <c r="O31" s="15">
        <f t="shared" si="2"/>
        <v>2440054.7955999998</v>
      </c>
      <c r="P31" s="28"/>
      <c r="Q31" s="15">
        <f t="shared" si="3"/>
        <v>3297495.5167999999</v>
      </c>
      <c r="R31" s="15">
        <f t="shared" si="4"/>
        <v>1099165.1722666665</v>
      </c>
    </row>
    <row r="32" spans="1:18" x14ac:dyDescent="0.35">
      <c r="A32">
        <v>140187</v>
      </c>
      <c r="B32" s="24">
        <v>12010</v>
      </c>
      <c r="C32" s="25" t="s">
        <v>222</v>
      </c>
      <c r="D32" t="s">
        <v>245</v>
      </c>
      <c r="E32" s="26">
        <v>414</v>
      </c>
      <c r="F32" s="62">
        <v>670.34600000000012</v>
      </c>
      <c r="G32" s="62">
        <f t="shared" si="5"/>
        <v>1.6191932367149762</v>
      </c>
      <c r="H32" s="16">
        <v>3898</v>
      </c>
      <c r="I32" s="28">
        <f t="shared" si="1"/>
        <v>2613008.7080000006</v>
      </c>
      <c r="J32" s="28"/>
      <c r="K32" s="26">
        <v>25502</v>
      </c>
      <c r="L32" s="62">
        <v>6389.5475999999999</v>
      </c>
      <c r="M32" s="62">
        <f t="shared" si="0"/>
        <v>0.25055084307113168</v>
      </c>
      <c r="N32" s="68">
        <v>1322</v>
      </c>
      <c r="O32" s="15">
        <f t="shared" si="2"/>
        <v>8446981.9272000007</v>
      </c>
      <c r="P32" s="28"/>
      <c r="Q32" s="15">
        <f t="shared" si="3"/>
        <v>11059990.635200001</v>
      </c>
      <c r="R32" s="15">
        <f t="shared" si="4"/>
        <v>3686663.5450666673</v>
      </c>
    </row>
    <row r="33" spans="1:18" x14ac:dyDescent="0.35">
      <c r="A33">
        <v>140145</v>
      </c>
      <c r="B33" s="24">
        <v>13011</v>
      </c>
      <c r="C33" s="25" t="s">
        <v>223</v>
      </c>
      <c r="D33" t="s">
        <v>245</v>
      </c>
      <c r="E33" s="26">
        <v>115</v>
      </c>
      <c r="F33" s="62">
        <v>115.5607</v>
      </c>
      <c r="G33" s="62">
        <f t="shared" si="5"/>
        <v>1.0048756521739131</v>
      </c>
      <c r="H33" s="16">
        <v>3898</v>
      </c>
      <c r="I33" s="28">
        <f t="shared" si="1"/>
        <v>450455.60859999998</v>
      </c>
      <c r="J33" s="28"/>
      <c r="K33" s="26">
        <v>12856</v>
      </c>
      <c r="L33" s="62">
        <v>2113.5374999999999</v>
      </c>
      <c r="M33" s="62">
        <f t="shared" si="0"/>
        <v>0.16440086341008089</v>
      </c>
      <c r="N33" s="68">
        <v>1322</v>
      </c>
      <c r="O33" s="15">
        <f t="shared" si="2"/>
        <v>2794096.5749999997</v>
      </c>
      <c r="P33" s="28"/>
      <c r="Q33" s="15">
        <f t="shared" si="3"/>
        <v>3244552.1835999996</v>
      </c>
      <c r="R33" s="15">
        <f t="shared" si="4"/>
        <v>1081517.3945333331</v>
      </c>
    </row>
    <row r="34" spans="1:18" x14ac:dyDescent="0.35">
      <c r="A34">
        <v>140234</v>
      </c>
      <c r="B34" s="24">
        <v>13014</v>
      </c>
      <c r="C34" s="25" t="s">
        <v>224</v>
      </c>
      <c r="D34" t="s">
        <v>245</v>
      </c>
      <c r="E34" s="26">
        <v>392</v>
      </c>
      <c r="F34" s="62">
        <v>403.20440000000002</v>
      </c>
      <c r="G34" s="62">
        <f t="shared" si="5"/>
        <v>1.0285826530612245</v>
      </c>
      <c r="H34" s="16">
        <v>3898</v>
      </c>
      <c r="I34" s="28">
        <f t="shared" si="1"/>
        <v>1571690.7512000001</v>
      </c>
      <c r="J34" s="28"/>
      <c r="K34" s="26">
        <v>10764</v>
      </c>
      <c r="L34" s="62">
        <v>3040.0770999999995</v>
      </c>
      <c r="M34" s="62">
        <f t="shared" si="0"/>
        <v>0.28243005388331471</v>
      </c>
      <c r="N34" s="68">
        <v>1322</v>
      </c>
      <c r="O34" s="15">
        <f t="shared" si="2"/>
        <v>4018981.9261999992</v>
      </c>
      <c r="Q34" s="15">
        <f t="shared" si="3"/>
        <v>5590672.6773999995</v>
      </c>
      <c r="R34" s="15">
        <f t="shared" si="4"/>
        <v>1863557.5591333332</v>
      </c>
    </row>
    <row r="35" spans="1:18" x14ac:dyDescent="0.35">
      <c r="A35">
        <v>140082</v>
      </c>
      <c r="B35" s="24">
        <v>13017</v>
      </c>
      <c r="C35" s="25" t="s">
        <v>225</v>
      </c>
      <c r="D35" t="s">
        <v>245</v>
      </c>
      <c r="E35" s="26">
        <v>87</v>
      </c>
      <c r="F35" s="62">
        <v>148.05044057971006</v>
      </c>
      <c r="G35" s="62">
        <f>IFERROR(F35/E35,0)</f>
        <v>1.7017292020656327</v>
      </c>
      <c r="H35" s="16">
        <v>3898</v>
      </c>
      <c r="I35" s="28">
        <f>E35*G35*H35</f>
        <v>577100.61737970985</v>
      </c>
      <c r="J35" s="28"/>
      <c r="K35" s="26">
        <v>8730</v>
      </c>
      <c r="L35" s="62">
        <v>2095.7916</v>
      </c>
      <c r="M35" s="62">
        <f>IFERROR(L35/K35,0)</f>
        <v>0.24006776632302407</v>
      </c>
      <c r="N35" s="68">
        <v>1322</v>
      </c>
      <c r="O35" s="15">
        <f>K35*M35*N35</f>
        <v>2770636.4952000002</v>
      </c>
      <c r="Q35" s="15">
        <f>O35+I35</f>
        <v>3347737.1125797099</v>
      </c>
      <c r="R35" s="15">
        <f>Q35/3</f>
        <v>1115912.3708599033</v>
      </c>
    </row>
    <row r="36" spans="1:18" x14ac:dyDescent="0.35">
      <c r="A36">
        <v>140012</v>
      </c>
      <c r="B36" s="24">
        <v>13026</v>
      </c>
      <c r="C36" s="25" t="s">
        <v>226</v>
      </c>
      <c r="D36" t="s">
        <v>245</v>
      </c>
      <c r="E36" s="26">
        <v>133</v>
      </c>
      <c r="F36" s="62">
        <v>259.32170000000002</v>
      </c>
      <c r="G36" s="62">
        <f t="shared" si="5"/>
        <v>1.949787218045113</v>
      </c>
      <c r="H36" s="16">
        <v>3898</v>
      </c>
      <c r="I36" s="28">
        <f t="shared" si="1"/>
        <v>1010835.9866000001</v>
      </c>
      <c r="J36" s="28"/>
      <c r="K36" s="26">
        <v>9002</v>
      </c>
      <c r="L36" s="62">
        <v>3372.1727000000005</v>
      </c>
      <c r="M36" s="62">
        <f t="shared" si="0"/>
        <v>0.3746026105309932</v>
      </c>
      <c r="N36" s="68">
        <v>1322</v>
      </c>
      <c r="O36" s="15">
        <f t="shared" si="2"/>
        <v>4458012.3094000006</v>
      </c>
      <c r="Q36" s="15">
        <f t="shared" si="3"/>
        <v>5468848.296000001</v>
      </c>
      <c r="R36" s="15">
        <f t="shared" si="4"/>
        <v>1822949.4320000003</v>
      </c>
    </row>
    <row r="37" spans="1:18" x14ac:dyDescent="0.35">
      <c r="A37">
        <v>140179</v>
      </c>
      <c r="B37" s="24">
        <v>13297</v>
      </c>
      <c r="C37" s="25" t="s">
        <v>227</v>
      </c>
      <c r="D37" t="s">
        <v>245</v>
      </c>
      <c r="E37" s="26">
        <v>25</v>
      </c>
      <c r="F37" s="62">
        <v>48.475299999999997</v>
      </c>
      <c r="G37" s="62">
        <f t="shared" si="5"/>
        <v>1.939012</v>
      </c>
      <c r="H37" s="16">
        <v>3898</v>
      </c>
      <c r="I37" s="28">
        <f t="shared" si="1"/>
        <v>188956.7194</v>
      </c>
      <c r="J37" s="28"/>
      <c r="K37" s="26">
        <v>5324</v>
      </c>
      <c r="L37" s="62">
        <v>1345.1335999999999</v>
      </c>
      <c r="M37" s="62">
        <f t="shared" si="0"/>
        <v>0.2526546957175056</v>
      </c>
      <c r="N37" s="68">
        <v>1322</v>
      </c>
      <c r="O37" s="15">
        <f t="shared" si="2"/>
        <v>1778266.6191999998</v>
      </c>
      <c r="Q37" s="15">
        <f t="shared" si="3"/>
        <v>1967223.3385999999</v>
      </c>
      <c r="R37" s="15">
        <f t="shared" si="4"/>
        <v>655741.11286666663</v>
      </c>
    </row>
    <row r="38" spans="1:18" x14ac:dyDescent="0.35">
      <c r="B38" s="24">
        <v>14001</v>
      </c>
      <c r="C38" s="25" t="s">
        <v>228</v>
      </c>
      <c r="D38" t="s">
        <v>245</v>
      </c>
      <c r="E38" s="26">
        <v>395</v>
      </c>
      <c r="F38" s="62">
        <v>375.17689999999999</v>
      </c>
      <c r="G38" s="62">
        <f t="shared" si="5"/>
        <v>0.94981493670886075</v>
      </c>
      <c r="H38" s="16">
        <v>3898</v>
      </c>
      <c r="I38" s="28">
        <f t="shared" si="1"/>
        <v>1462439.5562</v>
      </c>
      <c r="J38" s="28"/>
      <c r="K38" s="26">
        <v>15129</v>
      </c>
      <c r="L38" s="62">
        <v>3780.0219000000011</v>
      </c>
      <c r="M38" s="62">
        <f t="shared" si="0"/>
        <v>0.24985272655165583</v>
      </c>
      <c r="N38" s="68">
        <v>1322</v>
      </c>
      <c r="O38" s="15">
        <f t="shared" si="2"/>
        <v>4997188.9518000018</v>
      </c>
      <c r="Q38" s="15">
        <f t="shared" si="3"/>
        <v>6459628.5080000013</v>
      </c>
      <c r="R38" s="15">
        <f t="shared" si="4"/>
        <v>2153209.5026666671</v>
      </c>
    </row>
    <row r="39" spans="1:18" x14ac:dyDescent="0.35">
      <c r="A39">
        <v>140185</v>
      </c>
      <c r="B39" s="24">
        <v>15007</v>
      </c>
      <c r="C39" s="25" t="s">
        <v>229</v>
      </c>
      <c r="D39" t="s">
        <v>245</v>
      </c>
      <c r="E39" s="26">
        <v>140</v>
      </c>
      <c r="F39" s="62">
        <v>246.55720000000002</v>
      </c>
      <c r="G39" s="62">
        <f t="shared" si="5"/>
        <v>1.7611228571428572</v>
      </c>
      <c r="H39" s="16">
        <v>3898</v>
      </c>
      <c r="I39" s="28">
        <f t="shared" si="1"/>
        <v>961079.96560000011</v>
      </c>
      <c r="J39" s="28"/>
      <c r="K39" s="26">
        <v>19269</v>
      </c>
      <c r="L39" s="62">
        <v>4791.9836000000005</v>
      </c>
      <c r="M39" s="62">
        <f t="shared" si="0"/>
        <v>0.24868875395713325</v>
      </c>
      <c r="N39" s="68">
        <v>1322</v>
      </c>
      <c r="O39" s="15">
        <f t="shared" si="2"/>
        <v>6335002.3192000007</v>
      </c>
      <c r="Q39" s="15">
        <f t="shared" si="3"/>
        <v>7296082.2848000005</v>
      </c>
      <c r="R39" s="15">
        <f t="shared" si="4"/>
        <v>2432027.4282666668</v>
      </c>
    </row>
    <row r="40" spans="1:18" x14ac:dyDescent="0.35">
      <c r="A40">
        <v>140148</v>
      </c>
      <c r="B40" s="24">
        <v>16004</v>
      </c>
      <c r="C40" s="25" t="s">
        <v>230</v>
      </c>
      <c r="D40" t="s">
        <v>245</v>
      </c>
      <c r="E40" s="26">
        <v>27</v>
      </c>
      <c r="F40" s="62">
        <v>42.239199999999997</v>
      </c>
      <c r="G40" s="62">
        <f t="shared" si="5"/>
        <v>1.5644148148148147</v>
      </c>
      <c r="H40" s="16">
        <v>3898</v>
      </c>
      <c r="I40" s="28">
        <f t="shared" si="1"/>
        <v>164648.40159999998</v>
      </c>
      <c r="J40" s="28"/>
      <c r="K40" s="26">
        <v>6733</v>
      </c>
      <c r="L40" s="62">
        <v>1508.9604000000002</v>
      </c>
      <c r="M40" s="62">
        <f t="shared" si="0"/>
        <v>0.22411412446160703</v>
      </c>
      <c r="N40" s="68">
        <v>1322</v>
      </c>
      <c r="O40" s="15">
        <f t="shared" si="2"/>
        <v>1994845.6488000003</v>
      </c>
      <c r="Q40" s="15">
        <f t="shared" si="3"/>
        <v>2159494.0504000001</v>
      </c>
      <c r="R40" s="15">
        <f t="shared" si="4"/>
        <v>719831.35013333336</v>
      </c>
    </row>
    <row r="41" spans="1:18" x14ac:dyDescent="0.35">
      <c r="A41">
        <v>140100</v>
      </c>
      <c r="B41" s="24">
        <v>16005</v>
      </c>
      <c r="C41" s="25" t="s">
        <v>231</v>
      </c>
      <c r="D41" t="s">
        <v>245</v>
      </c>
      <c r="E41" s="26">
        <v>44</v>
      </c>
      <c r="F41" s="62">
        <v>62.432600000000008</v>
      </c>
      <c r="G41" s="62">
        <f t="shared" si="5"/>
        <v>1.4189227272727274</v>
      </c>
      <c r="H41" s="16">
        <v>3898</v>
      </c>
      <c r="I41" s="28">
        <f t="shared" si="1"/>
        <v>243362.27480000004</v>
      </c>
      <c r="J41" s="28"/>
      <c r="K41" s="26">
        <v>3751</v>
      </c>
      <c r="L41" s="62">
        <v>1281.0824</v>
      </c>
      <c r="M41" s="62">
        <f t="shared" si="0"/>
        <v>0.34153089842708612</v>
      </c>
      <c r="N41" s="68">
        <v>1322</v>
      </c>
      <c r="O41" s="15">
        <f t="shared" si="2"/>
        <v>1693590.9328000001</v>
      </c>
      <c r="Q41" s="15">
        <f t="shared" si="3"/>
        <v>1936953.2076000001</v>
      </c>
      <c r="R41" s="15">
        <f t="shared" si="4"/>
        <v>645651.06920000003</v>
      </c>
    </row>
    <row r="42" spans="1:18" x14ac:dyDescent="0.35">
      <c r="B42" s="24">
        <v>16010</v>
      </c>
      <c r="C42" s="25" t="s">
        <v>232</v>
      </c>
      <c r="D42" t="s">
        <v>245</v>
      </c>
      <c r="E42" s="26">
        <v>20</v>
      </c>
      <c r="F42" s="62">
        <v>29.2333</v>
      </c>
      <c r="G42" s="62">
        <f>IFERROR(F42/E42,0)</f>
        <v>1.461665</v>
      </c>
      <c r="H42" s="16">
        <v>3898</v>
      </c>
      <c r="I42" s="28">
        <f>E42*G42*H42</f>
        <v>113951.4034</v>
      </c>
      <c r="J42" s="28"/>
      <c r="K42" s="26">
        <v>9587</v>
      </c>
      <c r="L42" s="62">
        <v>1285.2067</v>
      </c>
      <c r="M42" s="62">
        <f>IFERROR(L42/K42,0)</f>
        <v>0.13405723375404194</v>
      </c>
      <c r="N42" s="68">
        <v>1322</v>
      </c>
      <c r="O42" s="15">
        <f>K42*M42*N42</f>
        <v>1699043.2574</v>
      </c>
      <c r="Q42" s="15">
        <f>O42+I42</f>
        <v>1812994.6608</v>
      </c>
      <c r="R42" s="15">
        <f>Q42/3</f>
        <v>604331.55359999998</v>
      </c>
    </row>
    <row r="43" spans="1:18" x14ac:dyDescent="0.35">
      <c r="A43">
        <v>140101</v>
      </c>
      <c r="B43" s="24">
        <v>16017</v>
      </c>
      <c r="C43" s="25" t="s">
        <v>233</v>
      </c>
      <c r="D43" t="s">
        <v>245</v>
      </c>
      <c r="E43" s="26">
        <v>1585</v>
      </c>
      <c r="F43" s="62">
        <v>2687.3930999999998</v>
      </c>
      <c r="G43" s="62">
        <f t="shared" si="5"/>
        <v>1.6955161514195582</v>
      </c>
      <c r="H43" s="16">
        <v>3898</v>
      </c>
      <c r="I43" s="28">
        <f t="shared" si="1"/>
        <v>10475458.3038</v>
      </c>
      <c r="J43" s="28"/>
      <c r="K43" s="26">
        <v>28186</v>
      </c>
      <c r="L43" s="62">
        <v>11539.5502</v>
      </c>
      <c r="M43" s="62">
        <f t="shared" si="0"/>
        <v>0.40940715958277157</v>
      </c>
      <c r="N43" s="68">
        <v>1322</v>
      </c>
      <c r="O43" s="15">
        <f t="shared" si="2"/>
        <v>15255285.364399999</v>
      </c>
      <c r="Q43" s="15">
        <f t="shared" si="3"/>
        <v>25730743.668200001</v>
      </c>
      <c r="R43" s="15">
        <f t="shared" si="4"/>
        <v>8576914.5560666677</v>
      </c>
    </row>
    <row r="44" spans="1:18" x14ac:dyDescent="0.35">
      <c r="A44">
        <v>140010</v>
      </c>
      <c r="B44" s="24">
        <v>16020</v>
      </c>
      <c r="C44" s="25" t="s">
        <v>234</v>
      </c>
      <c r="D44" t="s">
        <v>245</v>
      </c>
      <c r="E44" s="26">
        <v>453</v>
      </c>
      <c r="F44" s="62">
        <v>807.55359999999996</v>
      </c>
      <c r="G44" s="62">
        <f t="shared" si="5"/>
        <v>1.7826790286975716</v>
      </c>
      <c r="H44" s="16">
        <v>3898</v>
      </c>
      <c r="I44" s="28">
        <f t="shared" si="1"/>
        <v>3147843.9328000001</v>
      </c>
      <c r="J44" s="28"/>
      <c r="K44" s="26">
        <v>15148</v>
      </c>
      <c r="L44" s="62">
        <v>5244.7749000000003</v>
      </c>
      <c r="M44" s="62">
        <f t="shared" si="0"/>
        <v>0.34623547002904675</v>
      </c>
      <c r="N44" s="68">
        <v>1322</v>
      </c>
      <c r="O44" s="15">
        <f t="shared" si="2"/>
        <v>6933592.4178000009</v>
      </c>
      <c r="Q44" s="15">
        <f t="shared" si="3"/>
        <v>10081436.3506</v>
      </c>
      <c r="R44" s="15">
        <f t="shared" si="4"/>
        <v>3360478.7835333333</v>
      </c>
    </row>
    <row r="45" spans="1:18" x14ac:dyDescent="0.35">
      <c r="A45">
        <v>140242</v>
      </c>
      <c r="B45" s="24">
        <v>17001</v>
      </c>
      <c r="C45" s="25" t="s">
        <v>235</v>
      </c>
      <c r="D45" t="s">
        <v>245</v>
      </c>
      <c r="E45" s="26">
        <v>515</v>
      </c>
      <c r="F45" s="62">
        <v>576.25530000000003</v>
      </c>
      <c r="G45" s="62">
        <f t="shared" si="5"/>
        <v>1.1189423300970875</v>
      </c>
      <c r="H45" s="16">
        <v>3898</v>
      </c>
      <c r="I45" s="28">
        <f t="shared" si="1"/>
        <v>2246243.1594000002</v>
      </c>
      <c r="J45" s="28"/>
      <c r="K45" s="26">
        <v>15848</v>
      </c>
      <c r="L45" s="62">
        <v>4363.9164000000001</v>
      </c>
      <c r="M45" s="62">
        <f t="shared" si="0"/>
        <v>0.27536070166582532</v>
      </c>
      <c r="N45" s="68">
        <v>1322</v>
      </c>
      <c r="O45" s="15">
        <f t="shared" si="2"/>
        <v>5769097.4808</v>
      </c>
      <c r="Q45" s="15">
        <f t="shared" si="3"/>
        <v>8015340.6402000003</v>
      </c>
      <c r="R45" s="15">
        <f t="shared" si="4"/>
        <v>2671780.2134000002</v>
      </c>
    </row>
    <row r="46" spans="1:18" x14ac:dyDescent="0.35">
      <c r="A46">
        <v>140113</v>
      </c>
      <c r="B46" s="24">
        <v>19034</v>
      </c>
      <c r="C46" s="25" t="s">
        <v>236</v>
      </c>
      <c r="D46" t="s">
        <v>245</v>
      </c>
      <c r="E46" s="26">
        <v>131</v>
      </c>
      <c r="F46" s="62">
        <v>133.3159</v>
      </c>
      <c r="G46" s="62">
        <f t="shared" si="5"/>
        <v>1.0176786259541986</v>
      </c>
      <c r="H46" s="16">
        <v>3898</v>
      </c>
      <c r="I46" s="28">
        <f t="shared" si="1"/>
        <v>519665.37819999998</v>
      </c>
      <c r="J46" s="28"/>
      <c r="K46" s="26">
        <v>11038</v>
      </c>
      <c r="L46" s="62">
        <v>1446.5138000000002</v>
      </c>
      <c r="M46" s="62">
        <f t="shared" si="0"/>
        <v>0.131048541402428</v>
      </c>
      <c r="N46" s="68">
        <v>1322</v>
      </c>
      <c r="O46" s="15">
        <f t="shared" si="2"/>
        <v>1912291.2436000002</v>
      </c>
      <c r="Q46" s="15">
        <f t="shared" si="3"/>
        <v>2431956.6218000003</v>
      </c>
      <c r="R46" s="15">
        <f t="shared" si="4"/>
        <v>810652.20726666681</v>
      </c>
    </row>
    <row r="47" spans="1:18" x14ac:dyDescent="0.35">
      <c r="A47">
        <v>140062</v>
      </c>
      <c r="B47" s="24">
        <v>24001</v>
      </c>
      <c r="C47" s="25" t="s">
        <v>237</v>
      </c>
      <c r="D47" t="s">
        <v>245</v>
      </c>
      <c r="E47" s="26">
        <v>10</v>
      </c>
      <c r="F47" s="62">
        <v>18.8687</v>
      </c>
      <c r="G47" s="62">
        <f t="shared" si="5"/>
        <v>1.88687</v>
      </c>
      <c r="H47" s="16">
        <v>3898</v>
      </c>
      <c r="I47" s="28">
        <f t="shared" si="1"/>
        <v>73550.192599999995</v>
      </c>
      <c r="J47" s="28"/>
      <c r="K47" s="26">
        <v>1341</v>
      </c>
      <c r="L47" s="62">
        <v>966.10609999999997</v>
      </c>
      <c r="M47" s="62">
        <f t="shared" si="0"/>
        <v>0.72043706189410883</v>
      </c>
      <c r="N47" s="68">
        <v>1322</v>
      </c>
      <c r="O47" s="15">
        <f t="shared" si="2"/>
        <v>1277192.2641999999</v>
      </c>
      <c r="Q47" s="15">
        <f>O47+I47</f>
        <v>1350742.4567999998</v>
      </c>
      <c r="R47" s="15">
        <f t="shared" si="4"/>
        <v>450247.48559999996</v>
      </c>
    </row>
    <row r="48" spans="1:18" x14ac:dyDescent="0.35">
      <c r="B48" s="24">
        <v>3029</v>
      </c>
      <c r="C48" s="25" t="s">
        <v>238</v>
      </c>
      <c r="D48" t="s">
        <v>245</v>
      </c>
      <c r="E48" s="26">
        <v>5</v>
      </c>
      <c r="F48" s="62">
        <v>7.2165000000000008</v>
      </c>
      <c r="G48" s="62">
        <f t="shared" si="5"/>
        <v>1.4433000000000002</v>
      </c>
      <c r="H48" s="16">
        <v>3898</v>
      </c>
      <c r="I48" s="28">
        <f t="shared" si="1"/>
        <v>28129.917000000005</v>
      </c>
      <c r="J48" s="28"/>
      <c r="K48" s="26">
        <v>1956</v>
      </c>
      <c r="L48" s="62">
        <v>631.71230000000003</v>
      </c>
      <c r="M48" s="62">
        <f t="shared" si="0"/>
        <v>0.32296129856850719</v>
      </c>
      <c r="N48" s="68">
        <v>1322</v>
      </c>
      <c r="O48" s="15">
        <f t="shared" si="2"/>
        <v>835123.66060000006</v>
      </c>
      <c r="Q48" s="15">
        <f>O48+I48</f>
        <v>863253.57760000008</v>
      </c>
      <c r="R48" s="15">
        <f t="shared" si="4"/>
        <v>287751.19253333338</v>
      </c>
    </row>
    <row r="49" spans="2:18" x14ac:dyDescent="0.35">
      <c r="B49" s="24">
        <v>3055</v>
      </c>
      <c r="C49" s="25" t="s">
        <v>239</v>
      </c>
      <c r="D49" t="s">
        <v>245</v>
      </c>
      <c r="E49" s="26">
        <v>334</v>
      </c>
      <c r="F49" s="62">
        <v>420.08539999999999</v>
      </c>
      <c r="G49" s="62">
        <f t="shared" si="5"/>
        <v>1.2577407185628742</v>
      </c>
      <c r="H49" s="16">
        <v>3898</v>
      </c>
      <c r="I49" s="28">
        <f t="shared" si="1"/>
        <v>1637492.8891999999</v>
      </c>
      <c r="J49" s="28"/>
      <c r="K49" s="26">
        <v>10881</v>
      </c>
      <c r="L49" s="62">
        <v>3123.1929999999998</v>
      </c>
      <c r="M49" s="62">
        <f t="shared" si="0"/>
        <v>0.28703179854792754</v>
      </c>
      <c r="N49" s="68">
        <v>1322</v>
      </c>
      <c r="O49" s="15">
        <f t="shared" si="2"/>
        <v>4128861.1459999997</v>
      </c>
      <c r="Q49" s="15">
        <f t="shared" ref="Q49:Q52" si="6">O49+I49</f>
        <v>5766354.0351999998</v>
      </c>
      <c r="R49" s="15">
        <f t="shared" si="4"/>
        <v>1922118.0117333333</v>
      </c>
    </row>
    <row r="50" spans="2:18" x14ac:dyDescent="0.35">
      <c r="B50" s="24">
        <v>10003</v>
      </c>
      <c r="C50" s="25" t="s">
        <v>240</v>
      </c>
      <c r="D50" t="s">
        <v>245</v>
      </c>
      <c r="E50" s="26">
        <v>522</v>
      </c>
      <c r="F50" s="62">
        <v>710.34469999999988</v>
      </c>
      <c r="G50" s="62">
        <f t="shared" si="5"/>
        <v>1.3608136015325669</v>
      </c>
      <c r="H50" s="16">
        <v>3898</v>
      </c>
      <c r="I50" s="28">
        <f t="shared" si="1"/>
        <v>2768923.6405999996</v>
      </c>
      <c r="J50" s="28"/>
      <c r="K50" s="26">
        <v>15207</v>
      </c>
      <c r="L50" s="62">
        <v>3804.2104000000004</v>
      </c>
      <c r="M50" s="62">
        <f t="shared" si="0"/>
        <v>0.25016179391069904</v>
      </c>
      <c r="N50" s="68">
        <v>1322</v>
      </c>
      <c r="O50" s="15">
        <f t="shared" si="2"/>
        <v>5029166.1488000005</v>
      </c>
      <c r="Q50" s="15">
        <f t="shared" si="6"/>
        <v>7798089.7894000001</v>
      </c>
      <c r="R50" s="15">
        <f t="shared" si="4"/>
        <v>2599363.2631333335</v>
      </c>
    </row>
    <row r="51" spans="2:18" x14ac:dyDescent="0.35">
      <c r="B51" s="24">
        <v>18015</v>
      </c>
      <c r="C51" s="25" t="s">
        <v>241</v>
      </c>
      <c r="D51" t="s">
        <v>245</v>
      </c>
      <c r="E51" s="26">
        <v>411</v>
      </c>
      <c r="F51" s="62">
        <v>416.69139999999999</v>
      </c>
      <c r="G51" s="62">
        <f t="shared" si="5"/>
        <v>1.0138476885644769</v>
      </c>
      <c r="H51" s="16">
        <v>3898</v>
      </c>
      <c r="I51" s="28">
        <f t="shared" si="1"/>
        <v>1624263.0772000002</v>
      </c>
      <c r="J51" s="28"/>
      <c r="K51" s="26">
        <v>21959</v>
      </c>
      <c r="L51" s="62">
        <v>4546.0229999999992</v>
      </c>
      <c r="M51" s="62">
        <f t="shared" si="0"/>
        <v>0.20702322510132518</v>
      </c>
      <c r="N51" s="68">
        <v>1322</v>
      </c>
      <c r="O51" s="15">
        <f t="shared" si="2"/>
        <v>6009842.4059999986</v>
      </c>
      <c r="Q51" s="15">
        <f t="shared" si="6"/>
        <v>7634105.4831999987</v>
      </c>
      <c r="R51" s="15">
        <f t="shared" si="4"/>
        <v>2544701.8277333328</v>
      </c>
    </row>
    <row r="52" spans="2:18" x14ac:dyDescent="0.35">
      <c r="B52" s="24">
        <v>8016</v>
      </c>
      <c r="C52" s="25" t="s">
        <v>242</v>
      </c>
      <c r="D52" t="s">
        <v>245</v>
      </c>
      <c r="E52" s="26">
        <v>432</v>
      </c>
      <c r="F52" s="62">
        <v>695.94100000000003</v>
      </c>
      <c r="G52" s="62">
        <f>IFERROR(F52/E52,0)</f>
        <v>1.6109745370370372</v>
      </c>
      <c r="H52" s="16">
        <v>3898</v>
      </c>
      <c r="I52" s="28">
        <f>E52*G52*H52</f>
        <v>2712778.0180000002</v>
      </c>
      <c r="J52" s="28"/>
      <c r="K52" s="26">
        <v>13060</v>
      </c>
      <c r="L52" s="62">
        <v>4491.0266000000001</v>
      </c>
      <c r="M52" s="62">
        <f>IFERROR(L52/K52,0)</f>
        <v>0.34387646248085757</v>
      </c>
      <c r="N52" s="68">
        <v>1322</v>
      </c>
      <c r="O52" s="15">
        <f>K52*M52*N52</f>
        <v>5937137.1652000006</v>
      </c>
      <c r="P52" s="15">
        <f>O52+I52</f>
        <v>8649915.1832000017</v>
      </c>
      <c r="Q52" s="15">
        <f t="shared" si="6"/>
        <v>8649915.1832000017</v>
      </c>
      <c r="R52" s="15">
        <f t="shared" si="4"/>
        <v>2883305.0610666671</v>
      </c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6FFCFAB817644A9DEAFDE5C010EF6" ma:contentTypeVersion="15" ma:contentTypeDescription="Create a new document." ma:contentTypeScope="" ma:versionID="620ffeb39aa639873666df529d7690f0">
  <xsd:schema xmlns:xsd="http://www.w3.org/2001/XMLSchema" xmlns:xs="http://www.w3.org/2001/XMLSchema" xmlns:p="http://schemas.microsoft.com/office/2006/metadata/properties" xmlns:ns1="http://schemas.microsoft.com/sharepoint/v3" xmlns:ns2="96f8253b-0577-4a64-9e75-96de09ca256b" xmlns:ns3="a4718d98-fb15-433f-b156-248077429d9f" targetNamespace="http://schemas.microsoft.com/office/2006/metadata/properties" ma:root="true" ma:fieldsID="9521c24ed426c77713a40d115d4522c8" ns1:_="" ns2:_="" ns3:_="">
    <xsd:import namespace="http://schemas.microsoft.com/sharepoint/v3"/>
    <xsd:import namespace="96f8253b-0577-4a64-9e75-96de09ca256b"/>
    <xsd:import namespace="a4718d98-fb15-433f-b156-248077429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253b-0577-4a64-9e75-96de09ca2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18d98-fb15-433f-b156-248077429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b06e676-a425-4660-b190-dd5de22801e0}" ma:internalName="TaxCatchAll" ma:showField="CatchAllData" ma:web="a4718d98-fb15-433f-b156-248077429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4718d98-fb15-433f-b156-248077429d9f" xsi:nil="true"/>
    <_ip_UnifiedCompliancePolicyProperties xmlns="http://schemas.microsoft.com/sharepoint/v3" xsi:nil="true"/>
    <lcf76f155ced4ddcb4097134ff3c332f xmlns="96f8253b-0577-4a64-9e75-96de09ca25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E6B53E-0647-4323-85AA-E4A02D453D6B}"/>
</file>

<file path=customXml/itemProps2.xml><?xml version="1.0" encoding="utf-8"?>
<ds:datastoreItem xmlns:ds="http://schemas.openxmlformats.org/officeDocument/2006/customXml" ds:itemID="{B756CBB5-9569-4C22-9E2A-9DCEFAB93FA6}"/>
</file>

<file path=customXml/itemProps3.xml><?xml version="1.0" encoding="utf-8"?>
<ds:datastoreItem xmlns:ds="http://schemas.openxmlformats.org/officeDocument/2006/customXml" ds:itemID="{A8291E67-279E-4B8C-AC75-0EFAB5443C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Safety Net Pool</vt:lpstr>
      <vt:lpstr>Public Hospital Pool</vt:lpstr>
      <vt:lpstr>Critical Access Pool</vt:lpstr>
      <vt:lpstr>Fixed Rate - Volume</vt:lpstr>
      <vt:lpstr>Fixed Rate-Acuity High Medicaid</vt:lpstr>
      <vt:lpstr>Fixed Rate-Acuity Other Acute</vt:lpstr>
      <vt:lpstr>'Critical Access Pool'!Print_Titles</vt:lpstr>
      <vt:lpstr>'Fixed Rate-Acuity High Medicaid'!Print_Titles</vt:lpstr>
      <vt:lpstr>'Fixed Rate-Acuity Other Acute'!Print_Titles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2025-09-18T02:58:17Z</dcterms:created>
  <dcterms:modified xsi:type="dcterms:W3CDTF">2025-09-18T02:58:36Z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0x010100CB06FFCFAB817644A9DEAFDE5C010EF6</vt:lpwstr>
  </property>
</Properties>
</file>