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79ED53CD-64E4-4757-970B-1CCBECEF92A0}" xr6:coauthVersionLast="47" xr6:coauthVersionMax="47" xr10:uidLastSave="{00000000-0000-0000-0000-000000000000}"/>
  <bookViews>
    <workbookView xWindow="-110" yWindow="-110" windowWidth="19420" windowHeight="10300" xr2:uid="{EE4DECC7-85C3-49AD-BFDD-B67B5FB15E83}"/>
  </bookViews>
  <sheets>
    <sheet name="Safety Net Pool" sheetId="1" r:id="rId1"/>
    <sheet name="Public Hospital Pool" sheetId="2" r:id="rId2"/>
    <sheet name="Critical Access Pool" sheetId="3" r:id="rId3"/>
    <sheet name="Fixed Rate - Volume" sheetId="4" r:id="rId4"/>
    <sheet name="Fixed Rate-Acuity High Medicaid" sheetId="5" r:id="rId5"/>
    <sheet name="Fixed Rate-Acuity Other Acute" sheetId="6" r:id="rId6"/>
  </sheets>
  <definedNames>
    <definedName name="_xlnm.Print_Titles" localSheetId="2">'Critical Access Pool'!$1:$14</definedName>
    <definedName name="_xlnm.Print_Titles" localSheetId="4">'Fixed Rate-Acuity High Medicaid'!$B:$D,'Fixed Rate-Acuity High Medicaid'!$1:$8</definedName>
    <definedName name="_xlnm.Print_Titles" localSheetId="5">'Fixed Rate-Acuity Other Acute'!$B:$D,'Fixed Rate-Acuity Other Acute'!$1:$8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6" l="1"/>
  <c r="I52" i="6"/>
  <c r="G52" i="6"/>
  <c r="M51" i="6"/>
  <c r="O51" i="6" s="1"/>
  <c r="G51" i="6"/>
  <c r="I51" i="6"/>
  <c r="M50" i="6"/>
  <c r="O50" i="6" s="1"/>
  <c r="G50" i="6"/>
  <c r="G49" i="6"/>
  <c r="I49" i="6" s="1"/>
  <c r="O48" i="6"/>
  <c r="M48" i="6"/>
  <c r="G48" i="6"/>
  <c r="I48" i="6" s="1"/>
  <c r="M47" i="6"/>
  <c r="O47" i="6" s="1"/>
  <c r="G47" i="6"/>
  <c r="I47" i="6"/>
  <c r="M46" i="6"/>
  <c r="M45" i="6"/>
  <c r="O45" i="6" s="1"/>
  <c r="M44" i="6"/>
  <c r="O44" i="6" s="1"/>
  <c r="G44" i="6"/>
  <c r="I44" i="6" s="1"/>
  <c r="M43" i="6"/>
  <c r="O43" i="6"/>
  <c r="Q43" i="6" s="1"/>
  <c r="R43" i="6" s="1"/>
  <c r="G43" i="6"/>
  <c r="I43" i="6" s="1"/>
  <c r="G42" i="6"/>
  <c r="G41" i="6"/>
  <c r="I41" i="6" s="1"/>
  <c r="O40" i="6"/>
  <c r="Q40" i="6" s="1"/>
  <c r="R40" i="6" s="1"/>
  <c r="M40" i="6"/>
  <c r="G40" i="6"/>
  <c r="I40" i="6" s="1"/>
  <c r="M39" i="6"/>
  <c r="O39" i="6" s="1"/>
  <c r="G39" i="6"/>
  <c r="I39" i="6" s="1"/>
  <c r="M38" i="6"/>
  <c r="G38" i="6"/>
  <c r="I38" i="6" s="1"/>
  <c r="M37" i="6"/>
  <c r="O37" i="6"/>
  <c r="M36" i="6"/>
  <c r="O36" i="6" s="1"/>
  <c r="G36" i="6"/>
  <c r="I36" i="6" s="1"/>
  <c r="M35" i="6"/>
  <c r="O35" i="6"/>
  <c r="G35" i="6"/>
  <c r="I35" i="6" s="1"/>
  <c r="M34" i="6"/>
  <c r="G33" i="6"/>
  <c r="I33" i="6" s="1"/>
  <c r="O32" i="6"/>
  <c r="M32" i="6"/>
  <c r="G32" i="6"/>
  <c r="I32" i="6" s="1"/>
  <c r="M31" i="6"/>
  <c r="G31" i="6"/>
  <c r="M30" i="6"/>
  <c r="O30" i="6" s="1"/>
  <c r="G30" i="6"/>
  <c r="I30" i="6"/>
  <c r="M29" i="6"/>
  <c r="O29" i="6" s="1"/>
  <c r="G29" i="6"/>
  <c r="M28" i="6"/>
  <c r="O28" i="6" s="1"/>
  <c r="G28" i="6"/>
  <c r="I28" i="6" s="1"/>
  <c r="M27" i="6"/>
  <c r="M26" i="6"/>
  <c r="O26" i="6"/>
  <c r="G26" i="6"/>
  <c r="I26" i="6" s="1"/>
  <c r="M25" i="6"/>
  <c r="G25" i="6"/>
  <c r="M24" i="6"/>
  <c r="O24" i="6" s="1"/>
  <c r="G24" i="6"/>
  <c r="I24" i="6" s="1"/>
  <c r="M23" i="6"/>
  <c r="G23" i="6"/>
  <c r="O22" i="6"/>
  <c r="Q22" i="6" s="1"/>
  <c r="R22" i="6" s="1"/>
  <c r="M22" i="6"/>
  <c r="G22" i="6"/>
  <c r="I22" i="6"/>
  <c r="M21" i="6"/>
  <c r="O21" i="6" s="1"/>
  <c r="G21" i="6"/>
  <c r="M20" i="6"/>
  <c r="O20" i="6" s="1"/>
  <c r="G20" i="6"/>
  <c r="I20" i="6" s="1"/>
  <c r="M19" i="6"/>
  <c r="M18" i="6"/>
  <c r="O18" i="6"/>
  <c r="G18" i="6"/>
  <c r="I18" i="6" s="1"/>
  <c r="G17" i="6"/>
  <c r="I17" i="6"/>
  <c r="M16" i="6"/>
  <c r="O16" i="6" s="1"/>
  <c r="G16" i="6"/>
  <c r="I16" i="6" s="1"/>
  <c r="G15" i="6"/>
  <c r="M14" i="6"/>
  <c r="O14" i="6" s="1"/>
  <c r="M13" i="6"/>
  <c r="G12" i="6"/>
  <c r="I12" i="6" s="1"/>
  <c r="M11" i="6"/>
  <c r="G11" i="6"/>
  <c r="G10" i="6"/>
  <c r="I10" i="6" s="1"/>
  <c r="G9" i="6"/>
  <c r="P6" i="6"/>
  <c r="M49" i="5"/>
  <c r="O49" i="5"/>
  <c r="G48" i="5"/>
  <c r="I48" i="5" s="1"/>
  <c r="G47" i="5"/>
  <c r="I47" i="5" s="1"/>
  <c r="M46" i="5"/>
  <c r="O46" i="5" s="1"/>
  <c r="G46" i="5"/>
  <c r="I46" i="5" s="1"/>
  <c r="M45" i="5"/>
  <c r="G45" i="5"/>
  <c r="I45" i="5"/>
  <c r="M44" i="5"/>
  <c r="O44" i="5" s="1"/>
  <c r="M43" i="5"/>
  <c r="G43" i="5"/>
  <c r="M42" i="5"/>
  <c r="O42" i="5" s="1"/>
  <c r="I42" i="5"/>
  <c r="G42" i="5"/>
  <c r="M41" i="5"/>
  <c r="O41" i="5"/>
  <c r="G41" i="5"/>
  <c r="G40" i="5"/>
  <c r="I40" i="5" s="1"/>
  <c r="M39" i="5"/>
  <c r="G39" i="5"/>
  <c r="I39" i="5"/>
  <c r="M38" i="5"/>
  <c r="O38" i="5" s="1"/>
  <c r="G38" i="5"/>
  <c r="I38" i="5" s="1"/>
  <c r="G37" i="5"/>
  <c r="I37" i="5"/>
  <c r="M36" i="5"/>
  <c r="O36" i="5" s="1"/>
  <c r="M35" i="5"/>
  <c r="M34" i="5"/>
  <c r="O34" i="5" s="1"/>
  <c r="G34" i="5"/>
  <c r="I34" i="5" s="1"/>
  <c r="M33" i="5"/>
  <c r="O33" i="5" s="1"/>
  <c r="G33" i="5"/>
  <c r="G32" i="5"/>
  <c r="I32" i="5" s="1"/>
  <c r="M31" i="5"/>
  <c r="O31" i="5" s="1"/>
  <c r="G31" i="5"/>
  <c r="I31" i="5"/>
  <c r="G30" i="5"/>
  <c r="I30" i="5" s="1"/>
  <c r="G29" i="5"/>
  <c r="M28" i="5"/>
  <c r="O28" i="5" s="1"/>
  <c r="G28" i="5"/>
  <c r="M27" i="5"/>
  <c r="O27" i="5"/>
  <c r="G27" i="5"/>
  <c r="I27" i="5" s="1"/>
  <c r="P27" i="5" s="1"/>
  <c r="Q27" i="5" s="1"/>
  <c r="M26" i="5"/>
  <c r="O26" i="5" s="1"/>
  <c r="M25" i="5"/>
  <c r="O25" i="5"/>
  <c r="G24" i="5"/>
  <c r="I24" i="5" s="1"/>
  <c r="M23" i="5"/>
  <c r="O23" i="5" s="1"/>
  <c r="G23" i="5"/>
  <c r="G22" i="5"/>
  <c r="I22" i="5" s="1"/>
  <c r="G21" i="5"/>
  <c r="I21" i="5"/>
  <c r="M20" i="5"/>
  <c r="O20" i="5" s="1"/>
  <c r="G20" i="5"/>
  <c r="M19" i="5"/>
  <c r="O19" i="5"/>
  <c r="G19" i="5"/>
  <c r="I19" i="5" s="1"/>
  <c r="M18" i="5"/>
  <c r="O18" i="5" s="1"/>
  <c r="M17" i="5"/>
  <c r="O17" i="5" s="1"/>
  <c r="G16" i="5"/>
  <c r="I16" i="5" s="1"/>
  <c r="M15" i="5"/>
  <c r="O15" i="5" s="1"/>
  <c r="G15" i="5"/>
  <c r="G14" i="5"/>
  <c r="I14" i="5" s="1"/>
  <c r="M13" i="5"/>
  <c r="G13" i="5"/>
  <c r="M12" i="5"/>
  <c r="O12" i="5" s="1"/>
  <c r="G12" i="5"/>
  <c r="G11" i="5"/>
  <c r="I11" i="5" s="1"/>
  <c r="M10" i="5"/>
  <c r="O10" i="5" s="1"/>
  <c r="M9" i="5"/>
  <c r="I9" i="5"/>
  <c r="G9" i="5"/>
  <c r="J38" i="4"/>
  <c r="G38" i="4"/>
  <c r="J37" i="4"/>
  <c r="G37" i="4"/>
  <c r="J36" i="4"/>
  <c r="G36" i="4"/>
  <c r="J35" i="4"/>
  <c r="G35" i="4"/>
  <c r="K35" i="4" s="1"/>
  <c r="L35" i="4" s="1"/>
  <c r="J34" i="4"/>
  <c r="G34" i="4"/>
  <c r="K33" i="4"/>
  <c r="L33" i="4" s="1"/>
  <c r="J33" i="4"/>
  <c r="G33" i="4"/>
  <c r="J32" i="4"/>
  <c r="G32" i="4"/>
  <c r="J31" i="4"/>
  <c r="G31" i="4"/>
  <c r="J28" i="4"/>
  <c r="K28" i="4" s="1"/>
  <c r="L28" i="4" s="1"/>
  <c r="G28" i="4"/>
  <c r="J27" i="4"/>
  <c r="G27" i="4"/>
  <c r="K27" i="4" s="1"/>
  <c r="L27" i="4" s="1"/>
  <c r="J26" i="4"/>
  <c r="G26" i="4"/>
  <c r="J25" i="4"/>
  <c r="K25" i="4" s="1"/>
  <c r="L25" i="4" s="1"/>
  <c r="G25" i="4"/>
  <c r="J24" i="4"/>
  <c r="G24" i="4"/>
  <c r="J23" i="4"/>
  <c r="G23" i="4"/>
  <c r="J22" i="4"/>
  <c r="G22" i="4"/>
  <c r="K22" i="4" s="1"/>
  <c r="L22" i="4" s="1"/>
  <c r="J21" i="4"/>
  <c r="G21" i="4"/>
  <c r="K20" i="4"/>
  <c r="L20" i="4" s="1"/>
  <c r="J20" i="4"/>
  <c r="G20" i="4"/>
  <c r="J19" i="4"/>
  <c r="G19" i="4"/>
  <c r="J18" i="4"/>
  <c r="G18" i="4"/>
  <c r="G17" i="4"/>
  <c r="J15" i="4"/>
  <c r="G14" i="4"/>
  <c r="K14" i="4" s="1"/>
  <c r="L14" i="4" s="1"/>
  <c r="G13" i="4"/>
  <c r="K13" i="4" s="1"/>
  <c r="L13" i="4" s="1"/>
  <c r="G12" i="4"/>
  <c r="K12" i="4" s="1"/>
  <c r="L12" i="4" s="1"/>
  <c r="K11" i="4"/>
  <c r="L11" i="4" s="1"/>
  <c r="G11" i="4"/>
  <c r="G10" i="4"/>
  <c r="K10" i="4" s="1"/>
  <c r="L10" i="4" s="1"/>
  <c r="G9" i="4"/>
  <c r="G7" i="3"/>
  <c r="C7" i="3"/>
  <c r="G7" i="2"/>
  <c r="C7" i="2"/>
  <c r="F15" i="1"/>
  <c r="G7" i="1"/>
  <c r="C7" i="1"/>
  <c r="Q32" i="6" l="1"/>
  <c r="R32" i="6" s="1"/>
  <c r="Q35" i="6"/>
  <c r="R35" i="6" s="1"/>
  <c r="Q48" i="6"/>
  <c r="R48" i="6" s="1"/>
  <c r="Q16" i="6"/>
  <c r="R16" i="6" s="1"/>
  <c r="Q26" i="6"/>
  <c r="R26" i="6" s="1"/>
  <c r="P38" i="5"/>
  <c r="Q38" i="5" s="1"/>
  <c r="P31" i="5"/>
  <c r="Q31" i="5" s="1"/>
  <c r="K19" i="4"/>
  <c r="L19" i="4" s="1"/>
  <c r="K32" i="4"/>
  <c r="L32" i="4" s="1"/>
  <c r="K18" i="4"/>
  <c r="L18" i="4" s="1"/>
  <c r="K31" i="4"/>
  <c r="K38" i="4"/>
  <c r="L38" i="4" s="1"/>
  <c r="F34" i="1"/>
  <c r="G34" i="1" s="1"/>
  <c r="F26" i="1"/>
  <c r="F18" i="1"/>
  <c r="G18" i="1" s="1"/>
  <c r="F36" i="1"/>
  <c r="G36" i="1" s="1"/>
  <c r="F28" i="1"/>
  <c r="G28" i="1" s="1"/>
  <c r="F20" i="1"/>
  <c r="G20" i="1" s="1"/>
  <c r="F39" i="1"/>
  <c r="G39" i="1" s="1"/>
  <c r="F23" i="1"/>
  <c r="G23" i="1" s="1"/>
  <c r="F41" i="1"/>
  <c r="F40" i="1"/>
  <c r="G40" i="1" s="1"/>
  <c r="F25" i="1"/>
  <c r="F24" i="1"/>
  <c r="G24" i="1" s="1"/>
  <c r="F27" i="1"/>
  <c r="G27" i="1" s="1"/>
  <c r="F38" i="1"/>
  <c r="G38" i="1" s="1"/>
  <c r="F37" i="1"/>
  <c r="G37" i="1" s="1"/>
  <c r="F22" i="1"/>
  <c r="G22" i="1" s="1"/>
  <c r="F42" i="1"/>
  <c r="F30" i="1"/>
  <c r="G30" i="1" s="1"/>
  <c r="F29" i="1"/>
  <c r="G29" i="1" s="1"/>
  <c r="F17" i="1"/>
  <c r="G17" i="1" s="1"/>
  <c r="F16" i="1"/>
  <c r="G16" i="1" s="1"/>
  <c r="F21" i="1"/>
  <c r="G21" i="1" s="1"/>
  <c r="F31" i="1"/>
  <c r="F33" i="1"/>
  <c r="G33" i="1" s="1"/>
  <c r="F32" i="1"/>
  <c r="G32" i="1" s="1"/>
  <c r="F35" i="1"/>
  <c r="G35" i="1" s="1"/>
  <c r="F19" i="1"/>
  <c r="G19" i="1" s="1"/>
  <c r="G26" i="1"/>
  <c r="G31" i="1"/>
  <c r="I15" i="1"/>
  <c r="I15" i="2"/>
  <c r="G42" i="1"/>
  <c r="I25" i="5"/>
  <c r="P25" i="5" s="1"/>
  <c r="Q25" i="5" s="1"/>
  <c r="G25" i="1"/>
  <c r="G41" i="1"/>
  <c r="J39" i="4"/>
  <c r="F15" i="2"/>
  <c r="F15" i="3"/>
  <c r="G29" i="4"/>
  <c r="O13" i="5"/>
  <c r="I15" i="5"/>
  <c r="P15" i="5" s="1"/>
  <c r="Q15" i="5" s="1"/>
  <c r="M16" i="5"/>
  <c r="O16" i="5" s="1"/>
  <c r="P16" i="5" s="1"/>
  <c r="Q16" i="5" s="1"/>
  <c r="I19" i="6"/>
  <c r="I46" i="6"/>
  <c r="J17" i="4"/>
  <c r="J29" i="4" s="1"/>
  <c r="K24" i="4"/>
  <c r="L24" i="4" s="1"/>
  <c r="K37" i="4"/>
  <c r="L37" i="4" s="1"/>
  <c r="G10" i="5"/>
  <c r="I10" i="5" s="1"/>
  <c r="P19" i="5"/>
  <c r="Q19" i="5" s="1"/>
  <c r="G25" i="5"/>
  <c r="M47" i="5"/>
  <c r="O47" i="5" s="1"/>
  <c r="P47" i="5" s="1"/>
  <c r="Q47" i="5" s="1"/>
  <c r="Q30" i="6"/>
  <c r="R30" i="6" s="1"/>
  <c r="K9" i="4"/>
  <c r="L9" i="4" s="1"/>
  <c r="G15" i="4"/>
  <c r="K15" i="4" s="1"/>
  <c r="L15" i="4" s="1"/>
  <c r="G17" i="5"/>
  <c r="I17" i="5" s="1"/>
  <c r="P17" i="5" s="1"/>
  <c r="Q17" i="5" s="1"/>
  <c r="O22" i="5"/>
  <c r="P22" i="5" s="1"/>
  <c r="Q22" i="5" s="1"/>
  <c r="K21" i="4"/>
  <c r="L21" i="4" s="1"/>
  <c r="K34" i="4"/>
  <c r="L34" i="4" s="1"/>
  <c r="G39" i="4"/>
  <c r="M6" i="5"/>
  <c r="I13" i="5"/>
  <c r="P18" i="5"/>
  <c r="Q18" i="5" s="1"/>
  <c r="M22" i="5"/>
  <c r="Q36" i="6"/>
  <c r="R36" i="6" s="1"/>
  <c r="I15" i="3"/>
  <c r="K23" i="4"/>
  <c r="L23" i="4" s="1"/>
  <c r="K26" i="4"/>
  <c r="L26" i="4" s="1"/>
  <c r="K36" i="4"/>
  <c r="L36" i="4" s="1"/>
  <c r="M14" i="5"/>
  <c r="O14" i="5" s="1"/>
  <c r="P14" i="5" s="1"/>
  <c r="Q14" i="5" s="1"/>
  <c r="I20" i="5"/>
  <c r="P20" i="5" s="1"/>
  <c r="Q20" i="5" s="1"/>
  <c r="G35" i="5"/>
  <c r="I35" i="5" s="1"/>
  <c r="L31" i="4"/>
  <c r="I12" i="5"/>
  <c r="P12" i="5" s="1"/>
  <c r="Q12" i="5" s="1"/>
  <c r="I23" i="5"/>
  <c r="P23" i="5" s="1"/>
  <c r="Q23" i="5" s="1"/>
  <c r="M24" i="5"/>
  <c r="O24" i="5" s="1"/>
  <c r="P24" i="5" s="1"/>
  <c r="Q24" i="5" s="1"/>
  <c r="P46" i="5"/>
  <c r="Q46" i="5" s="1"/>
  <c r="G34" i="6"/>
  <c r="I34" i="6" s="1"/>
  <c r="G6" i="6"/>
  <c r="M30" i="5"/>
  <c r="O30" i="5" s="1"/>
  <c r="P30" i="5" s="1"/>
  <c r="Q30" i="5" s="1"/>
  <c r="M37" i="5"/>
  <c r="O37" i="5" s="1"/>
  <c r="P37" i="5" s="1"/>
  <c r="Q37" i="5" s="1"/>
  <c r="I13" i="6"/>
  <c r="O15" i="6"/>
  <c r="G19" i="6"/>
  <c r="O25" i="6"/>
  <c r="I29" i="6"/>
  <c r="Q29" i="6" s="1"/>
  <c r="R29" i="6" s="1"/>
  <c r="O31" i="6"/>
  <c r="O34" i="6"/>
  <c r="Q39" i="6"/>
  <c r="R39" i="6" s="1"/>
  <c r="Q47" i="6"/>
  <c r="R47" i="6" s="1"/>
  <c r="M21" i="5"/>
  <c r="O21" i="5" s="1"/>
  <c r="P21" i="5" s="1"/>
  <c r="Q21" i="5" s="1"/>
  <c r="M29" i="5"/>
  <c r="O29" i="5" s="1"/>
  <c r="P42" i="5"/>
  <c r="Q42" i="5" s="1"/>
  <c r="M15" i="6"/>
  <c r="O19" i="6"/>
  <c r="I23" i="6"/>
  <c r="G37" i="6"/>
  <c r="I37" i="6" s="1"/>
  <c r="Q37" i="6" s="1"/>
  <c r="R37" i="6" s="1"/>
  <c r="O38" i="6"/>
  <c r="Q38" i="6" s="1"/>
  <c r="R38" i="6" s="1"/>
  <c r="G45" i="6"/>
  <c r="I45" i="6" s="1"/>
  <c r="Q45" i="6" s="1"/>
  <c r="R45" i="6" s="1"/>
  <c r="O46" i="6"/>
  <c r="G6" i="5"/>
  <c r="M11" i="5"/>
  <c r="M5" i="5" s="1"/>
  <c r="I33" i="5"/>
  <c r="P33" i="5" s="1"/>
  <c r="Q33" i="5" s="1"/>
  <c r="O35" i="5"/>
  <c r="I44" i="5"/>
  <c r="P44" i="5" s="1"/>
  <c r="Q44" i="5" s="1"/>
  <c r="I49" i="5"/>
  <c r="P49" i="5" s="1"/>
  <c r="Q49" i="5" s="1"/>
  <c r="M9" i="6"/>
  <c r="G13" i="6"/>
  <c r="Q20" i="6"/>
  <c r="R20" i="6" s="1"/>
  <c r="O39" i="5"/>
  <c r="P39" i="5" s="1"/>
  <c r="Q39" i="5" s="1"/>
  <c r="I43" i="5"/>
  <c r="O45" i="5"/>
  <c r="P45" i="5" s="1"/>
  <c r="Q45" i="5" s="1"/>
  <c r="G49" i="5"/>
  <c r="I11" i="6"/>
  <c r="O13" i="6"/>
  <c r="Q18" i="6"/>
  <c r="R18" i="6" s="1"/>
  <c r="Q24" i="6"/>
  <c r="R24" i="6" s="1"/>
  <c r="M33" i="6"/>
  <c r="O33" i="6" s="1"/>
  <c r="Q33" i="6" s="1"/>
  <c r="R33" i="6" s="1"/>
  <c r="M41" i="6"/>
  <c r="O41" i="6" s="1"/>
  <c r="Q41" i="6" s="1"/>
  <c r="R41" i="6" s="1"/>
  <c r="I21" i="6"/>
  <c r="Q21" i="6" s="1"/>
  <c r="R21" i="6" s="1"/>
  <c r="O23" i="6"/>
  <c r="Q23" i="6" s="1"/>
  <c r="R23" i="6" s="1"/>
  <c r="G27" i="6"/>
  <c r="I27" i="6" s="1"/>
  <c r="M49" i="6"/>
  <c r="O49" i="6" s="1"/>
  <c r="Q49" i="6" s="1"/>
  <c r="R49" i="6" s="1"/>
  <c r="I28" i="5"/>
  <c r="P28" i="5" s="1"/>
  <c r="Q28" i="5" s="1"/>
  <c r="I29" i="5"/>
  <c r="P34" i="5"/>
  <c r="Q34" i="5" s="1"/>
  <c r="O11" i="6"/>
  <c r="I15" i="6"/>
  <c r="O27" i="6"/>
  <c r="I31" i="6"/>
  <c r="Q44" i="6"/>
  <c r="R44" i="6" s="1"/>
  <c r="O52" i="6"/>
  <c r="O9" i="5"/>
  <c r="G18" i="5"/>
  <c r="I18" i="5" s="1"/>
  <c r="G26" i="5"/>
  <c r="I26" i="5" s="1"/>
  <c r="P26" i="5" s="1"/>
  <c r="Q26" i="5" s="1"/>
  <c r="M32" i="5"/>
  <c r="O32" i="5" s="1"/>
  <c r="P32" i="5" s="1"/>
  <c r="Q32" i="5" s="1"/>
  <c r="I36" i="5"/>
  <c r="P36" i="5" s="1"/>
  <c r="Q36" i="5" s="1"/>
  <c r="I41" i="5"/>
  <c r="P41" i="5" s="1"/>
  <c r="Q41" i="5" s="1"/>
  <c r="O43" i="5"/>
  <c r="P43" i="5" s="1"/>
  <c r="Q43" i="5" s="1"/>
  <c r="O48" i="5"/>
  <c r="P48" i="5" s="1"/>
  <c r="Q48" i="5" s="1"/>
  <c r="I9" i="6"/>
  <c r="M6" i="6"/>
  <c r="M12" i="6"/>
  <c r="O12" i="6" s="1"/>
  <c r="Q12" i="6" s="1"/>
  <c r="R12" i="6" s="1"/>
  <c r="M17" i="6"/>
  <c r="O17" i="6" s="1"/>
  <c r="Q17" i="6" s="1"/>
  <c r="R17" i="6" s="1"/>
  <c r="I25" i="6"/>
  <c r="Q28" i="6"/>
  <c r="R28" i="6" s="1"/>
  <c r="I42" i="6"/>
  <c r="I50" i="6"/>
  <c r="Q50" i="6" s="1"/>
  <c r="R50" i="6" s="1"/>
  <c r="Q51" i="6"/>
  <c r="R51" i="6" s="1"/>
  <c r="G36" i="5"/>
  <c r="M40" i="5"/>
  <c r="O40" i="5" s="1"/>
  <c r="P40" i="5" s="1"/>
  <c r="Q40" i="5" s="1"/>
  <c r="G44" i="5"/>
  <c r="M48" i="5"/>
  <c r="M10" i="6"/>
  <c r="O10" i="6" s="1"/>
  <c r="Q10" i="6" s="1"/>
  <c r="R10" i="6" s="1"/>
  <c r="G14" i="6"/>
  <c r="I14" i="6" s="1"/>
  <c r="Q14" i="6" s="1"/>
  <c r="R14" i="6" s="1"/>
  <c r="M42" i="6"/>
  <c r="O42" i="6" s="1"/>
  <c r="G46" i="6"/>
  <c r="Q31" i="6" l="1"/>
  <c r="R31" i="6" s="1"/>
  <c r="Q42" i="6"/>
  <c r="R42" i="6" s="1"/>
  <c r="P29" i="5"/>
  <c r="Q29" i="5" s="1"/>
  <c r="I49" i="3"/>
  <c r="J49" i="3" s="1"/>
  <c r="I53" i="3"/>
  <c r="J53" i="3" s="1"/>
  <c r="I51" i="3"/>
  <c r="J51" i="3" s="1"/>
  <c r="I48" i="3"/>
  <c r="J48" i="3" s="1"/>
  <c r="I44" i="3"/>
  <c r="J44" i="3" s="1"/>
  <c r="I40" i="3"/>
  <c r="J40" i="3" s="1"/>
  <c r="I36" i="3"/>
  <c r="J36" i="3" s="1"/>
  <c r="I32" i="3"/>
  <c r="J32" i="3" s="1"/>
  <c r="K32" i="3" s="1"/>
  <c r="L32" i="3" s="1"/>
  <c r="I28" i="3"/>
  <c r="J28" i="3" s="1"/>
  <c r="I24" i="3"/>
  <c r="J24" i="3" s="1"/>
  <c r="I20" i="3"/>
  <c r="J20" i="3" s="1"/>
  <c r="I16" i="3"/>
  <c r="J16" i="3" s="1"/>
  <c r="I52" i="3"/>
  <c r="J52" i="3" s="1"/>
  <c r="I45" i="3"/>
  <c r="J45" i="3" s="1"/>
  <c r="I41" i="3"/>
  <c r="J41" i="3" s="1"/>
  <c r="I37" i="3"/>
  <c r="J37" i="3" s="1"/>
  <c r="I33" i="3"/>
  <c r="J33" i="3" s="1"/>
  <c r="I29" i="3"/>
  <c r="J29" i="3" s="1"/>
  <c r="I25" i="3"/>
  <c r="J25" i="3" s="1"/>
  <c r="I21" i="3"/>
  <c r="J21" i="3" s="1"/>
  <c r="I17" i="3"/>
  <c r="J17" i="3" s="1"/>
  <c r="I54" i="3"/>
  <c r="J54" i="3" s="1"/>
  <c r="I47" i="3"/>
  <c r="J47" i="3" s="1"/>
  <c r="I43" i="3"/>
  <c r="J43" i="3" s="1"/>
  <c r="K43" i="3" s="1"/>
  <c r="L43" i="3" s="1"/>
  <c r="I39" i="3"/>
  <c r="J39" i="3" s="1"/>
  <c r="I35" i="3"/>
  <c r="J35" i="3" s="1"/>
  <c r="I31" i="3"/>
  <c r="J31" i="3" s="1"/>
  <c r="I27" i="3"/>
  <c r="J27" i="3" s="1"/>
  <c r="I23" i="3"/>
  <c r="J23" i="3" s="1"/>
  <c r="I19" i="3"/>
  <c r="J19" i="3" s="1"/>
  <c r="K19" i="3" s="1"/>
  <c r="L19" i="3" s="1"/>
  <c r="I34" i="3"/>
  <c r="J34" i="3" s="1"/>
  <c r="I26" i="3"/>
  <c r="J26" i="3" s="1"/>
  <c r="K26" i="3" s="1"/>
  <c r="L26" i="3" s="1"/>
  <c r="I42" i="3"/>
  <c r="J42" i="3" s="1"/>
  <c r="I18" i="3"/>
  <c r="J18" i="3" s="1"/>
  <c r="I30" i="3"/>
  <c r="J30" i="3" s="1"/>
  <c r="I50" i="3"/>
  <c r="J50" i="3" s="1"/>
  <c r="I38" i="3"/>
  <c r="J38" i="3" s="1"/>
  <c r="I22" i="3"/>
  <c r="J22" i="3" s="1"/>
  <c r="I46" i="3"/>
  <c r="J46" i="3" s="1"/>
  <c r="K46" i="3" s="1"/>
  <c r="L46" i="3" s="1"/>
  <c r="F31" i="2"/>
  <c r="G31" i="2" s="1"/>
  <c r="F23" i="2"/>
  <c r="G23" i="2" s="1"/>
  <c r="F24" i="2"/>
  <c r="G24" i="2" s="1"/>
  <c r="F16" i="2"/>
  <c r="G16" i="2" s="1"/>
  <c r="F32" i="2"/>
  <c r="G32" i="2" s="1"/>
  <c r="F33" i="2"/>
  <c r="G33" i="2" s="1"/>
  <c r="F25" i="2"/>
  <c r="G25" i="2" s="1"/>
  <c r="F29" i="2"/>
  <c r="G29" i="2" s="1"/>
  <c r="F21" i="2"/>
  <c r="G21" i="2" s="1"/>
  <c r="F26" i="2"/>
  <c r="G26" i="2" s="1"/>
  <c r="F19" i="2"/>
  <c r="G19" i="2" s="1"/>
  <c r="F18" i="2"/>
  <c r="G18" i="2" s="1"/>
  <c r="F34" i="2"/>
  <c r="G34" i="2" s="1"/>
  <c r="F27" i="2"/>
  <c r="G27" i="2" s="1"/>
  <c r="F22" i="2"/>
  <c r="G22" i="2" s="1"/>
  <c r="F17" i="2"/>
  <c r="G17" i="2" s="1"/>
  <c r="F20" i="2"/>
  <c r="G20" i="2" s="1"/>
  <c r="F30" i="2"/>
  <c r="G30" i="2" s="1"/>
  <c r="F28" i="2"/>
  <c r="G28" i="2" s="1"/>
  <c r="I6" i="5"/>
  <c r="P10" i="5"/>
  <c r="Q10" i="5" s="1"/>
  <c r="G5" i="5"/>
  <c r="P13" i="5"/>
  <c r="Q13" i="5" s="1"/>
  <c r="I34" i="2"/>
  <c r="J34" i="2" s="1"/>
  <c r="K34" i="2" s="1"/>
  <c r="L34" i="2" s="1"/>
  <c r="I33" i="2"/>
  <c r="J33" i="2" s="1"/>
  <c r="K33" i="2" s="1"/>
  <c r="L33" i="2" s="1"/>
  <c r="I32" i="2"/>
  <c r="J32" i="2" s="1"/>
  <c r="I31" i="2"/>
  <c r="J31" i="2" s="1"/>
  <c r="I30" i="2"/>
  <c r="J30" i="2" s="1"/>
  <c r="K30" i="2" s="1"/>
  <c r="L30" i="2" s="1"/>
  <c r="I29" i="2"/>
  <c r="J29" i="2" s="1"/>
  <c r="I28" i="2"/>
  <c r="J28" i="2" s="1"/>
  <c r="K28" i="2" s="1"/>
  <c r="L28" i="2" s="1"/>
  <c r="I27" i="2"/>
  <c r="J27" i="2" s="1"/>
  <c r="K27" i="2" s="1"/>
  <c r="L27" i="2" s="1"/>
  <c r="I26" i="2"/>
  <c r="J26" i="2" s="1"/>
  <c r="K26" i="2" s="1"/>
  <c r="L26" i="2" s="1"/>
  <c r="I25" i="2"/>
  <c r="J25" i="2" s="1"/>
  <c r="K25" i="2" s="1"/>
  <c r="L25" i="2" s="1"/>
  <c r="I24" i="2"/>
  <c r="J24" i="2" s="1"/>
  <c r="I23" i="2"/>
  <c r="J23" i="2" s="1"/>
  <c r="K23" i="2" s="1"/>
  <c r="L23" i="2" s="1"/>
  <c r="I22" i="2"/>
  <c r="J22" i="2" s="1"/>
  <c r="I21" i="2"/>
  <c r="J21" i="2" s="1"/>
  <c r="I20" i="2"/>
  <c r="J20" i="2" s="1"/>
  <c r="I19" i="2"/>
  <c r="J19" i="2" s="1"/>
  <c r="K19" i="2" s="1"/>
  <c r="L19" i="2" s="1"/>
  <c r="I18" i="2"/>
  <c r="J18" i="2" s="1"/>
  <c r="I17" i="2"/>
  <c r="J17" i="2" s="1"/>
  <c r="K17" i="2" s="1"/>
  <c r="L17" i="2" s="1"/>
  <c r="I16" i="2"/>
  <c r="J16" i="2" s="1"/>
  <c r="Q25" i="6"/>
  <c r="R25" i="6" s="1"/>
  <c r="P9" i="5"/>
  <c r="Q52" i="6"/>
  <c r="R52" i="6" s="1"/>
  <c r="P52" i="6"/>
  <c r="P35" i="5"/>
  <c r="Q35" i="5" s="1"/>
  <c r="O11" i="5"/>
  <c r="P11" i="5" s="1"/>
  <c r="Q11" i="5" s="1"/>
  <c r="F54" i="3"/>
  <c r="G54" i="3" s="1"/>
  <c r="F50" i="3"/>
  <c r="G50" i="3" s="1"/>
  <c r="F47" i="3"/>
  <c r="G47" i="3" s="1"/>
  <c r="F43" i="3"/>
  <c r="G43" i="3" s="1"/>
  <c r="F39" i="3"/>
  <c r="G39" i="3" s="1"/>
  <c r="F35" i="3"/>
  <c r="G35" i="3" s="1"/>
  <c r="F31" i="3"/>
  <c r="G31" i="3" s="1"/>
  <c r="F27" i="3"/>
  <c r="G27" i="3" s="1"/>
  <c r="F23" i="3"/>
  <c r="G23" i="3" s="1"/>
  <c r="F19" i="3"/>
  <c r="G19" i="3" s="1"/>
  <c r="F51" i="3"/>
  <c r="G51" i="3" s="1"/>
  <c r="F44" i="3"/>
  <c r="G44" i="3" s="1"/>
  <c r="F40" i="3"/>
  <c r="G40" i="3" s="1"/>
  <c r="F36" i="3"/>
  <c r="G36" i="3" s="1"/>
  <c r="F32" i="3"/>
  <c r="G32" i="3" s="1"/>
  <c r="F28" i="3"/>
  <c r="G28" i="3" s="1"/>
  <c r="F24" i="3"/>
  <c r="G24" i="3" s="1"/>
  <c r="F20" i="3"/>
  <c r="G20" i="3" s="1"/>
  <c r="F48" i="3"/>
  <c r="G48" i="3" s="1"/>
  <c r="F53" i="3"/>
  <c r="G53" i="3" s="1"/>
  <c r="F46" i="3"/>
  <c r="G46" i="3" s="1"/>
  <c r="F42" i="3"/>
  <c r="G42" i="3" s="1"/>
  <c r="F38" i="3"/>
  <c r="G38" i="3" s="1"/>
  <c r="F34" i="3"/>
  <c r="G34" i="3" s="1"/>
  <c r="F30" i="3"/>
  <c r="G30" i="3" s="1"/>
  <c r="F26" i="3"/>
  <c r="G26" i="3" s="1"/>
  <c r="F22" i="3"/>
  <c r="G22" i="3" s="1"/>
  <c r="F18" i="3"/>
  <c r="G18" i="3" s="1"/>
  <c r="F29" i="3"/>
  <c r="G29" i="3" s="1"/>
  <c r="F52" i="3"/>
  <c r="G52" i="3" s="1"/>
  <c r="F49" i="3"/>
  <c r="G49" i="3" s="1"/>
  <c r="F37" i="3"/>
  <c r="G37" i="3" s="1"/>
  <c r="F21" i="3"/>
  <c r="G21" i="3" s="1"/>
  <c r="F16" i="3"/>
  <c r="G16" i="3" s="1"/>
  <c r="F45" i="3"/>
  <c r="G45" i="3" s="1"/>
  <c r="F33" i="3"/>
  <c r="G33" i="3" s="1"/>
  <c r="F25" i="3"/>
  <c r="G25" i="3" s="1"/>
  <c r="F41" i="3"/>
  <c r="G41" i="3" s="1"/>
  <c r="F17" i="3"/>
  <c r="G17" i="3" s="1"/>
  <c r="Q27" i="6"/>
  <c r="R27" i="6" s="1"/>
  <c r="Q15" i="6"/>
  <c r="R15" i="6" s="1"/>
  <c r="K39" i="4"/>
  <c r="L39" i="4" s="1"/>
  <c r="K17" i="4"/>
  <c r="I39" i="1"/>
  <c r="J39" i="1" s="1"/>
  <c r="K39" i="1" s="1"/>
  <c r="L39" i="1" s="1"/>
  <c r="I31" i="1"/>
  <c r="J31" i="1" s="1"/>
  <c r="K31" i="1" s="1"/>
  <c r="L31" i="1" s="1"/>
  <c r="I23" i="1"/>
  <c r="J23" i="1" s="1"/>
  <c r="K23" i="1" s="1"/>
  <c r="L23" i="1" s="1"/>
  <c r="I42" i="1"/>
  <c r="J42" i="1" s="1"/>
  <c r="K42" i="1" s="1"/>
  <c r="L42" i="1" s="1"/>
  <c r="I41" i="1"/>
  <c r="J41" i="1" s="1"/>
  <c r="K41" i="1" s="1"/>
  <c r="L41" i="1" s="1"/>
  <c r="I33" i="1"/>
  <c r="J33" i="1" s="1"/>
  <c r="K33" i="1" s="1"/>
  <c r="L33" i="1" s="1"/>
  <c r="I25" i="1"/>
  <c r="J25" i="1" s="1"/>
  <c r="K25" i="1" s="1"/>
  <c r="L25" i="1" s="1"/>
  <c r="I17" i="1"/>
  <c r="J17" i="1" s="1"/>
  <c r="K17" i="1" s="1"/>
  <c r="L17" i="1" s="1"/>
  <c r="I30" i="1"/>
  <c r="J30" i="1" s="1"/>
  <c r="K30" i="1" s="1"/>
  <c r="L30" i="1" s="1"/>
  <c r="I29" i="1"/>
  <c r="J29" i="1" s="1"/>
  <c r="K29" i="1" s="1"/>
  <c r="L29" i="1" s="1"/>
  <c r="I28" i="1"/>
  <c r="J28" i="1" s="1"/>
  <c r="K28" i="1" s="1"/>
  <c r="L28" i="1" s="1"/>
  <c r="I27" i="1"/>
  <c r="J27" i="1" s="1"/>
  <c r="K27" i="1" s="1"/>
  <c r="L27" i="1" s="1"/>
  <c r="I26" i="1"/>
  <c r="J26" i="1" s="1"/>
  <c r="K26" i="1" s="1"/>
  <c r="L26" i="1" s="1"/>
  <c r="I32" i="1"/>
  <c r="J32" i="1" s="1"/>
  <c r="K32" i="1" s="1"/>
  <c r="L32" i="1" s="1"/>
  <c r="I16" i="1"/>
  <c r="J16" i="1" s="1"/>
  <c r="I22" i="1"/>
  <c r="J22" i="1" s="1"/>
  <c r="K22" i="1" s="1"/>
  <c r="L22" i="1" s="1"/>
  <c r="I21" i="1"/>
  <c r="J21" i="1" s="1"/>
  <c r="K21" i="1" s="1"/>
  <c r="L21" i="1" s="1"/>
  <c r="I20" i="1"/>
  <c r="J20" i="1" s="1"/>
  <c r="K20" i="1" s="1"/>
  <c r="L20" i="1" s="1"/>
  <c r="I19" i="1"/>
  <c r="J19" i="1" s="1"/>
  <c r="K19" i="1" s="1"/>
  <c r="L19" i="1" s="1"/>
  <c r="I18" i="1"/>
  <c r="J18" i="1" s="1"/>
  <c r="K18" i="1" s="1"/>
  <c r="L18" i="1" s="1"/>
  <c r="I38" i="1"/>
  <c r="J38" i="1" s="1"/>
  <c r="K38" i="1" s="1"/>
  <c r="L38" i="1" s="1"/>
  <c r="I37" i="1"/>
  <c r="J37" i="1" s="1"/>
  <c r="K37" i="1" s="1"/>
  <c r="L37" i="1" s="1"/>
  <c r="I36" i="1"/>
  <c r="J36" i="1" s="1"/>
  <c r="K36" i="1" s="1"/>
  <c r="L36" i="1" s="1"/>
  <c r="I35" i="1"/>
  <c r="J35" i="1" s="1"/>
  <c r="K35" i="1" s="1"/>
  <c r="L35" i="1" s="1"/>
  <c r="I34" i="1"/>
  <c r="J34" i="1" s="1"/>
  <c r="K34" i="1" s="1"/>
  <c r="L34" i="1" s="1"/>
  <c r="I40" i="1"/>
  <c r="J40" i="1" s="1"/>
  <c r="K40" i="1" s="1"/>
  <c r="L40" i="1" s="1"/>
  <c r="I24" i="1"/>
  <c r="J24" i="1" s="1"/>
  <c r="K24" i="1" s="1"/>
  <c r="L24" i="1" s="1"/>
  <c r="Q11" i="6"/>
  <c r="R11" i="6" s="1"/>
  <c r="Q19" i="6"/>
  <c r="R19" i="6" s="1"/>
  <c r="I6" i="6"/>
  <c r="Q13" i="6"/>
  <c r="R13" i="6" s="1"/>
  <c r="M5" i="6"/>
  <c r="Q46" i="6"/>
  <c r="R46" i="6" s="1"/>
  <c r="Q34" i="6"/>
  <c r="R34" i="6" s="1"/>
  <c r="O9" i="6"/>
  <c r="G15" i="1"/>
  <c r="K54" i="3" l="1"/>
  <c r="L54" i="3" s="1"/>
  <c r="K45" i="3"/>
  <c r="L45" i="3" s="1"/>
  <c r="K40" i="3"/>
  <c r="L40" i="3" s="1"/>
  <c r="K47" i="3"/>
  <c r="L47" i="3" s="1"/>
  <c r="K22" i="3"/>
  <c r="L22" i="3" s="1"/>
  <c r="K21" i="3"/>
  <c r="L21" i="3" s="1"/>
  <c r="K18" i="2"/>
  <c r="L18" i="2" s="1"/>
  <c r="K34" i="3"/>
  <c r="L34" i="3" s="1"/>
  <c r="K41" i="3"/>
  <c r="L41" i="3" s="1"/>
  <c r="K36" i="3"/>
  <c r="L36" i="3" s="1"/>
  <c r="O6" i="6"/>
  <c r="O5" i="6" s="1"/>
  <c r="Q9" i="6"/>
  <c r="K37" i="3"/>
  <c r="L37" i="3" s="1"/>
  <c r="K20" i="2"/>
  <c r="L20" i="2" s="1"/>
  <c r="K38" i="3"/>
  <c r="L38" i="3" s="1"/>
  <c r="K23" i="3"/>
  <c r="L23" i="3" s="1"/>
  <c r="K17" i="3"/>
  <c r="L17" i="3" s="1"/>
  <c r="K52" i="3"/>
  <c r="L52" i="3" s="1"/>
  <c r="K44" i="3"/>
  <c r="L44" i="3" s="1"/>
  <c r="P7" i="5"/>
  <c r="P5" i="5" s="1"/>
  <c r="Q9" i="5"/>
  <c r="Q7" i="5" s="1"/>
  <c r="K21" i="2"/>
  <c r="L21" i="2" s="1"/>
  <c r="K29" i="2"/>
  <c r="L29" i="2" s="1"/>
  <c r="K50" i="3"/>
  <c r="L50" i="3" s="1"/>
  <c r="K27" i="3"/>
  <c r="L27" i="3" s="1"/>
  <c r="K16" i="3"/>
  <c r="J15" i="3"/>
  <c r="K48" i="3"/>
  <c r="L48" i="3" s="1"/>
  <c r="L17" i="4"/>
  <c r="K29" i="4"/>
  <c r="L29" i="4" s="1"/>
  <c r="O6" i="5"/>
  <c r="O5" i="5" s="1"/>
  <c r="K22" i="2"/>
  <c r="L22" i="2" s="1"/>
  <c r="G15" i="2"/>
  <c r="K30" i="3"/>
  <c r="L30" i="3" s="1"/>
  <c r="K31" i="3"/>
  <c r="L31" i="3" s="1"/>
  <c r="K25" i="3"/>
  <c r="L25" i="3" s="1"/>
  <c r="K20" i="3"/>
  <c r="L20" i="3" s="1"/>
  <c r="K51" i="3"/>
  <c r="L51" i="3" s="1"/>
  <c r="K16" i="1"/>
  <c r="J15" i="1"/>
  <c r="G15" i="3"/>
  <c r="K31" i="2"/>
  <c r="L31" i="2" s="1"/>
  <c r="K18" i="3"/>
  <c r="L18" i="3" s="1"/>
  <c r="K35" i="3"/>
  <c r="L35" i="3" s="1"/>
  <c r="K29" i="3"/>
  <c r="L29" i="3" s="1"/>
  <c r="K24" i="3"/>
  <c r="L24" i="3" s="1"/>
  <c r="K53" i="3"/>
  <c r="L53" i="3" s="1"/>
  <c r="K16" i="2"/>
  <c r="J15" i="2"/>
  <c r="K24" i="2"/>
  <c r="L24" i="2" s="1"/>
  <c r="K32" i="2"/>
  <c r="L32" i="2" s="1"/>
  <c r="K42" i="3"/>
  <c r="L42" i="3" s="1"/>
  <c r="K39" i="3"/>
  <c r="L39" i="3" s="1"/>
  <c r="K33" i="3"/>
  <c r="L33" i="3" s="1"/>
  <c r="K28" i="3"/>
  <c r="L28" i="3" s="1"/>
  <c r="K49" i="3"/>
  <c r="L49" i="3" s="1"/>
  <c r="R9" i="6" l="1"/>
  <c r="R7" i="6" s="1"/>
  <c r="Q7" i="6"/>
  <c r="Q5" i="6" s="1"/>
  <c r="Q6" i="6"/>
  <c r="L16" i="3"/>
  <c r="K15" i="3"/>
  <c r="L15" i="3" s="1"/>
  <c r="K15" i="1"/>
  <c r="L15" i="1" s="1"/>
  <c r="L16" i="1"/>
  <c r="K15" i="2"/>
  <c r="L15" i="2" s="1"/>
  <c r="L16" i="2"/>
</calcChain>
</file>

<file path=xl/sharedStrings.xml><?xml version="1.0" encoding="utf-8"?>
<sst xmlns="http://schemas.openxmlformats.org/spreadsheetml/2006/main" count="517" uniqueCount="246">
  <si>
    <t>Illinois Department of Healthcare and Family Services</t>
  </si>
  <si>
    <t>UPDATED TO REFLECT POOLS EFFECTIVE WITH PUBLIC ACT 104-0007</t>
  </si>
  <si>
    <t>Directed Payment Calculation:  Safety Net Hospitals</t>
  </si>
  <si>
    <t>Annual IP Pool Amount</t>
  </si>
  <si>
    <t>Annual OP Pool Amount</t>
  </si>
  <si>
    <t>Quarterly IP Pool Amount</t>
  </si>
  <si>
    <t>Quarterly OP Pool Amount</t>
  </si>
  <si>
    <t>Determination Period: April 1, 2025 - June 30, 2025</t>
  </si>
  <si>
    <t>Data Period:  October 1, 2024 - December 31, 2024</t>
  </si>
  <si>
    <t>Hospital Old ID</t>
  </si>
  <si>
    <t>Hospital Name</t>
  </si>
  <si>
    <t>HFS  Class</t>
  </si>
  <si>
    <t>MCO Days</t>
  </si>
  <si>
    <t>IP Per Day Fixed Pool Value</t>
  </si>
  <si>
    <t>Inpatient Fixed Pool Payment</t>
  </si>
  <si>
    <t>MCO OP Claims</t>
  </si>
  <si>
    <t>OP Per Claim Fixed Pool Value</t>
  </si>
  <si>
    <t>Outpatient Per Claim Fixed Pool Payment</t>
  </si>
  <si>
    <t>Total Directed Payment Qtr Amt</t>
  </si>
  <si>
    <t>Monthly Payment</t>
  </si>
  <si>
    <t>La Rabida Children's Hospital</t>
  </si>
  <si>
    <t>OSF Saint Elizabeth Med Center</t>
  </si>
  <si>
    <t>Humboldt Park Health</t>
  </si>
  <si>
    <t>Touchette Regional Hospital</t>
  </si>
  <si>
    <t>Loretto Hospital</t>
  </si>
  <si>
    <t>Saint Anthony Hospital</t>
  </si>
  <si>
    <t>Thorek Memorial Hospital</t>
  </si>
  <si>
    <t>St Bernard Hosp &amp; Hlth Care Ctr</t>
  </si>
  <si>
    <t>Jackson Park Hospital &amp; Med Ctr</t>
  </si>
  <si>
    <t>South Shore Hospital</t>
  </si>
  <si>
    <t>Methodist Hospital of Chicago</t>
  </si>
  <si>
    <t>Swedish Covenant Hospital</t>
  </si>
  <si>
    <t>Roseland Community Hospital</t>
  </si>
  <si>
    <t>AMITA Adventist MC-GlenOaks</t>
  </si>
  <si>
    <t>Presence Saint Mary Hospital</t>
  </si>
  <si>
    <t>Presence Mercy Medical Center</t>
  </si>
  <si>
    <t>Gateway Regional Medical Center</t>
  </si>
  <si>
    <t>Mount Sinai Hospital</t>
  </si>
  <si>
    <t>Holy Cross Hospital</t>
  </si>
  <si>
    <t>St Mary's Hospital</t>
  </si>
  <si>
    <t>West Suburban Med Ctr</t>
  </si>
  <si>
    <t>Insight Hospital and Medical Center</t>
  </si>
  <si>
    <t>Community First Medical Center</t>
  </si>
  <si>
    <t>Little Co of Mary Hosp &amp; HCC</t>
  </si>
  <si>
    <t>Ingalls Memorial Hospital</t>
  </si>
  <si>
    <t>Harrisburg Medical Center</t>
  </si>
  <si>
    <t>Weiss Memorial Hosp</t>
  </si>
  <si>
    <t>Directed Payment Calculation:  Public Hospitals</t>
  </si>
  <si>
    <t>Franklin Hospital District</t>
  </si>
  <si>
    <t>Public</t>
  </si>
  <si>
    <t>Warner Hospital &amp; Health Srvcs</t>
  </si>
  <si>
    <t>Memorial Hospital</t>
  </si>
  <si>
    <t>Clay County Hospital</t>
  </si>
  <si>
    <t>Hammond-Henry Hospital</t>
  </si>
  <si>
    <t>Mason District Hospital</t>
  </si>
  <si>
    <t>Jersey Community Hospital</t>
  </si>
  <si>
    <t>Morrison Community Hospital</t>
  </si>
  <si>
    <t>Wabash General Hospital</t>
  </si>
  <si>
    <t>Massac Memorial Hospital</t>
  </si>
  <si>
    <t>McDonough District Hospital</t>
  </si>
  <si>
    <t>Hamilton Memorial Hosp District</t>
  </si>
  <si>
    <t>Washington County Hospital</t>
  </si>
  <si>
    <t>Pinckneyville Community Hosp</t>
  </si>
  <si>
    <t>Sarah D Culbertson Mem Hosp</t>
  </si>
  <si>
    <t>Crawford Memorial Hospital</t>
  </si>
  <si>
    <t>Salem Township Hospital</t>
  </si>
  <si>
    <t>CGH Medical Center</t>
  </si>
  <si>
    <t>Sparta Community Hospital</t>
  </si>
  <si>
    <t>Directed Payment Calculation:  Critical Access Hospitals</t>
  </si>
  <si>
    <t>Genesis Medical Center</t>
  </si>
  <si>
    <t>Critical Access</t>
  </si>
  <si>
    <t>Union County Hospital</t>
  </si>
  <si>
    <t>Carlinville Area Hospital</t>
  </si>
  <si>
    <t>Thomas H Boyd Memorial Hospital</t>
  </si>
  <si>
    <t>Marshall Browning Hospital</t>
  </si>
  <si>
    <t>Ferrell Hospital</t>
  </si>
  <si>
    <t>Advocate Eureka Hospital</t>
  </si>
  <si>
    <t>Fairfield Memorial Hospital</t>
  </si>
  <si>
    <t>Gibson Area Hosp &amp; Hlth Servcs</t>
  </si>
  <si>
    <t>Midwest Medical Center</t>
  </si>
  <si>
    <t>Mercyhealth Hosp-Harvard Campus</t>
  </si>
  <si>
    <t>HSHS St Joseph's Hospital</t>
  </si>
  <si>
    <t>Hillsboro Area Hospital</t>
  </si>
  <si>
    <t>Hopedale Medical Complex</t>
  </si>
  <si>
    <t>Carle Hoopeston Region Hlth Ctr</t>
  </si>
  <si>
    <t>Memorial Hospital Jacksonville</t>
  </si>
  <si>
    <t>OSF Saint Luke Medical Center</t>
  </si>
  <si>
    <t>Lawrence County Memorial Hosp</t>
  </si>
  <si>
    <t>Abraham Lincoln Memorial Hosp</t>
  </si>
  <si>
    <t>HSHS St Francis Hospital</t>
  </si>
  <si>
    <t>OSF Saint Paul Medical Center</t>
  </si>
  <si>
    <t>OSF Holy Family Medical Center</t>
  </si>
  <si>
    <t>Kirby Medical Center</t>
  </si>
  <si>
    <t>St Joseph Memorial Hospital</t>
  </si>
  <si>
    <t>Carle Richland Memorial Hospital</t>
  </si>
  <si>
    <t>Pana Community Hospital</t>
  </si>
  <si>
    <t>Paris Community Hospital</t>
  </si>
  <si>
    <t>Illini Community Hospital</t>
  </si>
  <si>
    <t>OSF St. Clare</t>
  </si>
  <si>
    <t>Red Bud Regional Hospital</t>
  </si>
  <si>
    <t>Rochelle Community Hospital</t>
  </si>
  <si>
    <t>Hardin County General Hospital</t>
  </si>
  <si>
    <t>Community Hospital of Staunton</t>
  </si>
  <si>
    <t>NW Med Valley West Hospital</t>
  </si>
  <si>
    <t>Taylorville Memorial Hospital</t>
  </si>
  <si>
    <t>Fayette County Hospital &amp; LTC</t>
  </si>
  <si>
    <t>Iroquois Mem Hosp &amp; Res Home</t>
  </si>
  <si>
    <t>HSHS Good Shepherd Hospital</t>
  </si>
  <si>
    <t>UPDATED TO REFLECT RATES EFFECTIVE WITH PUBLIC ACT 104-0007</t>
  </si>
  <si>
    <t>Directed Payment Calculation:  LTAC, Psych, Rehab Hospitals Hospitals</t>
  </si>
  <si>
    <t>IP Days</t>
  </si>
  <si>
    <t>IP Rate</t>
  </si>
  <si>
    <t>IP Directed Payment</t>
  </si>
  <si>
    <t>OP Claims</t>
  </si>
  <si>
    <t>OP Rate</t>
  </si>
  <si>
    <t>OP Directed Payment</t>
  </si>
  <si>
    <t>Total Directed Payment</t>
  </si>
  <si>
    <t>RML Specialty Hospital</t>
  </si>
  <si>
    <t>LTAC</t>
  </si>
  <si>
    <t>Kindred Hosp Chicago Northlake</t>
  </si>
  <si>
    <t>Kindred Chicago Central Hosp</t>
  </si>
  <si>
    <t>Kindred Hospital Sycamore</t>
  </si>
  <si>
    <t>OSF Transitional Care Hospital Peoria</t>
  </si>
  <si>
    <t>Presence Holy Family Med Center</t>
  </si>
  <si>
    <t>LTAC Totals</t>
  </si>
  <si>
    <t>AMITA Hlth Alexian Bros BH Hosp</t>
  </si>
  <si>
    <t>Psych FS</t>
  </si>
  <si>
    <t>Linden Oaks Behavioral Health</t>
  </si>
  <si>
    <t>Lake Behavioral Health</t>
  </si>
  <si>
    <t>Garfield Park Behavioral Hosp</t>
  </si>
  <si>
    <t>Hartgrove Behavioral Health Sys</t>
  </si>
  <si>
    <t>Streamwood Behavioral Hcare Sys</t>
  </si>
  <si>
    <t>Riveredge Hospital</t>
  </si>
  <si>
    <t>Lincoln Prairie Beh Health Ctr</t>
  </si>
  <si>
    <t>The Pavilion</t>
  </si>
  <si>
    <t>Chicago Behavioral Hospital</t>
  </si>
  <si>
    <t>Silver Oaks Behavioral Hospital</t>
  </si>
  <si>
    <t>Montrose Behavioral Health Hosp</t>
  </si>
  <si>
    <t>Freestanding Psych Totals</t>
  </si>
  <si>
    <t>Shirley Ryan Ability Lab</t>
  </si>
  <si>
    <t>Rehab FS</t>
  </si>
  <si>
    <t>Van Matre HealthSouth Rehb Hsp</t>
  </si>
  <si>
    <t>NW Med Marianjoy Rehab Hospital</t>
  </si>
  <si>
    <t>Schwab Rehabilitation Hospital</t>
  </si>
  <si>
    <t>Anderson Rehabiliation Hospital</t>
  </si>
  <si>
    <t xml:space="preserve">ENCOMPASS HEALTH REHABILITATION INSTITUTE OF LIBERTYVILLE                                           </t>
  </si>
  <si>
    <t xml:space="preserve">THE REHABILITATION INSTITUTE OF SOUTHERN ILLINOIS                                                   </t>
  </si>
  <si>
    <t xml:space="preserve">THE QUAD CITIES REHABILITATION                                                                      </t>
  </si>
  <si>
    <t>Freestanding Rehab Totals</t>
  </si>
  <si>
    <t>Directed Payment Calculation:  High Medicaid Hospitals</t>
  </si>
  <si>
    <t>Inpatient</t>
  </si>
  <si>
    <t>Outpatient</t>
  </si>
  <si>
    <t>HFS Conf. Class</t>
  </si>
  <si>
    <t>Admits</t>
  </si>
  <si>
    <t>Relative Weight</t>
  </si>
  <si>
    <t>Case Mix</t>
  </si>
  <si>
    <t>Rate</t>
  </si>
  <si>
    <t>Directed Payment</t>
  </si>
  <si>
    <t>EAGPs</t>
  </si>
  <si>
    <t>Total Qtr Directed Payments</t>
  </si>
  <si>
    <t>OSF St Anthony's Health Center</t>
  </si>
  <si>
    <t>Rush-Copley Medical Center</t>
  </si>
  <si>
    <t>HSHS St Elizabeth's Hospital</t>
  </si>
  <si>
    <t>MacNeal Hospital</t>
  </si>
  <si>
    <t>Memorial Hosp of Carbondale</t>
  </si>
  <si>
    <t>University of Chicago Medicine</t>
  </si>
  <si>
    <t>Ann &amp; Robert H Lurie Child Hosp</t>
  </si>
  <si>
    <t>Rush University Medical Center</t>
  </si>
  <si>
    <t>Advocate Illinois Masonic MC</t>
  </si>
  <si>
    <t>Northwestern Memorial Hospital</t>
  </si>
  <si>
    <t>OSF Sacred Heart</t>
  </si>
  <si>
    <t>HSHS St Mary's Hospital</t>
  </si>
  <si>
    <t>Elmhurst Hospital</t>
  </si>
  <si>
    <t>NorthShore Univ HealthSystem</t>
  </si>
  <si>
    <t>Presence Saint Francis Hospital</t>
  </si>
  <si>
    <t>OSF St Mary Medical Center</t>
  </si>
  <si>
    <t>Herrin Hospital</t>
  </si>
  <si>
    <t>Presence St Mary's Hospital</t>
  </si>
  <si>
    <t>Riverside Medical Center</t>
  </si>
  <si>
    <t>Centegra Hospital-McHenry</t>
  </si>
  <si>
    <t>Loyola University Med Center</t>
  </si>
  <si>
    <t>Sarah Bush Lincoln Health Ctr</t>
  </si>
  <si>
    <t>Anderson Hospital</t>
  </si>
  <si>
    <t>Edward Hospital</t>
  </si>
  <si>
    <t>Advocate Christ Medical Center</t>
  </si>
  <si>
    <t>UnityPoint Health - Methodist</t>
  </si>
  <si>
    <t>OSF Saint Francis Medical Ctr</t>
  </si>
  <si>
    <t>Mercyhealth Hosp-Rockton Ave</t>
  </si>
  <si>
    <t>SwedishAmerican Hospital</t>
  </si>
  <si>
    <t>Memorial Medical Center</t>
  </si>
  <si>
    <t>HSHS St John's Hospital</t>
  </si>
  <si>
    <t>Carle Foundation Hospital</t>
  </si>
  <si>
    <t>Vista Medical Center East</t>
  </si>
  <si>
    <t>NW Med Central DuPage Hospital</t>
  </si>
  <si>
    <t>Franciscan Health Oly Fl/Chg</t>
  </si>
  <si>
    <t>Presence Saint Joseph Hospital</t>
  </si>
  <si>
    <t>Advocate Sherman Hospital</t>
  </si>
  <si>
    <t>OSF Saint Anthony Medical Ctr</t>
  </si>
  <si>
    <t>OSF Heart of Mary(Prev. Presence Covenant Med Center)</t>
  </si>
  <si>
    <t>Decatur Memorial Hospital</t>
  </si>
  <si>
    <t>Directed Payment Calculation:  Other Acute Hospitals</t>
  </si>
  <si>
    <t>Alton Memorial Hospital</t>
  </si>
  <si>
    <t>Northwest Community Hospital</t>
  </si>
  <si>
    <t>AMITA Adventist MC-Bolingbrook</t>
  </si>
  <si>
    <t>OSF St Joseph Medical Center</t>
  </si>
  <si>
    <t>Advocate Good Shepherd Hospital</t>
  </si>
  <si>
    <t>Graham Hospital</t>
  </si>
  <si>
    <t>Presence Resurrection Med Ctr</t>
  </si>
  <si>
    <t>Shriners Hosps for Chld-Chicago</t>
  </si>
  <si>
    <t>NW Med Kishwaukee Hospital</t>
  </si>
  <si>
    <t>Katherine Shaw Bethea Hospital</t>
  </si>
  <si>
    <t>Advocate Good Samaritan Hosp</t>
  </si>
  <si>
    <t>HSHS St Anthony's Memorial Hosp</t>
  </si>
  <si>
    <t>AMITA Hlth Alexian Bros Med Ctr</t>
  </si>
  <si>
    <t>FHN Memorial Hospital</t>
  </si>
  <si>
    <t>NW Med Delnor Hospital</t>
  </si>
  <si>
    <t>HSHS Holy Family Hospital</t>
  </si>
  <si>
    <t>AMITA Adventist MC-Hinsdale</t>
  </si>
  <si>
    <t>AMITA Hlth St Alexius Med Ctr</t>
  </si>
  <si>
    <t>Silver Cross Hospital</t>
  </si>
  <si>
    <t>NW Med Lake Forest Hospital</t>
  </si>
  <si>
    <t>AMITA Adventist MC-La Grange</t>
  </si>
  <si>
    <t>Advocate Condell Medical Center</t>
  </si>
  <si>
    <t>Morris Hospital &amp; Hlthcare Ctrs</t>
  </si>
  <si>
    <t>Good Samaritan Region Hlth Ctr</t>
  </si>
  <si>
    <t>Heartland Regional Medical Ctr</t>
  </si>
  <si>
    <t>Gottlieb Memorial Hosp</t>
  </si>
  <si>
    <t>Crossroads Community Hospital</t>
  </si>
  <si>
    <t>Advocate BroMenn Medical Center</t>
  </si>
  <si>
    <t>Rush Oak Park Hospital</t>
  </si>
  <si>
    <t>UnityPoint Health - Pekin</t>
  </si>
  <si>
    <t>UnityPoint Health - Proctor</t>
  </si>
  <si>
    <t>OSF Saint James-J W Albrecht MC</t>
  </si>
  <si>
    <t>Advocate Lutheran General Hosp</t>
  </si>
  <si>
    <t>Palos Community Hospital</t>
  </si>
  <si>
    <t>Blessing Hospital</t>
  </si>
  <si>
    <t>Genesis Medical Center, Silvis</t>
  </si>
  <si>
    <t>Midwestern Regional Med Ctr</t>
  </si>
  <si>
    <t>MercyHealth Hospital - Crystal Lake</t>
  </si>
  <si>
    <t>Advocate Trinity Hospital</t>
  </si>
  <si>
    <t>Presence Saint Joseph Med Ctr</t>
  </si>
  <si>
    <t>UnityPoint Health - Trinity</t>
  </si>
  <si>
    <t>Advocate South Suburban Hosp</t>
  </si>
  <si>
    <t>Safety Net</t>
  </si>
  <si>
    <t>High Medicaid</t>
  </si>
  <si>
    <t>Other Acute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</si>
</sst>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0" fontId="4" fillId="0" borderId="0" xfId="0" applyFont="1"/>
    <xf numFmtId="8" fontId="6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6" fontId="4" fillId="0" borderId="4" xfId="0" applyNumberFormat="1" applyFont="1" applyBorder="1"/>
    <xf numFmtId="6" fontId="4" fillId="0" borderId="0" xfId="0" applyNumberFormat="1" applyFont="1"/>
    <xf numFmtId="6" fontId="4" fillId="0" borderId="0" xfId="1" applyNumberFormat="1" applyFont="1" applyBorder="1"/>
    <xf numFmtId="6" fontId="0" fillId="0" borderId="5" xfId="0" applyNumberFormat="1" applyBorder="1"/>
    <xf numFmtId="0" fontId="4" fillId="0" borderId="4" xfId="0" applyFont="1" applyBorder="1"/>
    <xf numFmtId="0" fontId="0" fillId="0" borderId="5" xfId="0" applyBorder="1"/>
    <xf numFmtId="164" fontId="4" fillId="0" borderId="6" xfId="2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2" applyNumberFormat="1" applyFont="1" applyBorder="1"/>
    <xf numFmtId="0" fontId="0" fillId="0" borderId="8" xfId="0" applyBorder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wrapText="1"/>
    </xf>
    <xf numFmtId="0" fontId="8" fillId="2" borderId="9" xfId="3" applyFont="1" applyFill="1" applyBorder="1" applyAlignment="1">
      <alignment horizontal="center" wrapText="1"/>
    </xf>
    <xf numFmtId="165" fontId="8" fillId="2" borderId="9" xfId="1" applyNumberFormat="1" applyFont="1" applyFill="1" applyBorder="1" applyAlignment="1">
      <alignment horizontal="center" wrapText="1"/>
    </xf>
    <xf numFmtId="0" fontId="8" fillId="2" borderId="0" xfId="3" applyFont="1" applyFill="1" applyAlignment="1">
      <alignment horizontal="center" wrapText="1"/>
    </xf>
    <xf numFmtId="165" fontId="8" fillId="2" borderId="0" xfId="1" applyNumberFormat="1" applyFont="1" applyFill="1" applyBorder="1" applyAlignment="1">
      <alignment horizontal="center" wrapText="1"/>
    </xf>
    <xf numFmtId="44" fontId="8" fillId="2" borderId="0" xfId="2" applyFont="1" applyFill="1" applyBorder="1" applyAlignment="1">
      <alignment horizontal="center" wrapText="1"/>
    </xf>
    <xf numFmtId="164" fontId="8" fillId="2" borderId="0" xfId="2" applyNumberFormat="1" applyFont="1" applyFill="1" applyBorder="1" applyAlignment="1">
      <alignment horizontal="center" wrapText="1"/>
    </xf>
    <xf numFmtId="0" fontId="9" fillId="0" borderId="0" xfId="3" applyFont="1" applyAlignment="1">
      <alignment horizontal="center"/>
    </xf>
    <xf numFmtId="0" fontId="9" fillId="0" borderId="0" xfId="3" applyFont="1"/>
    <xf numFmtId="165" fontId="0" fillId="0" borderId="0" xfId="1" applyNumberFormat="1" applyFont="1"/>
    <xf numFmtId="44" fontId="0" fillId="0" borderId="0" xfId="2" applyFont="1"/>
    <xf numFmtId="164" fontId="0" fillId="0" borderId="0" xfId="2" applyNumberFormat="1" applyFont="1"/>
    <xf numFmtId="164" fontId="0" fillId="0" borderId="0" xfId="0" applyNumberFormat="1" applyAlignment="1">
      <alignment wrapText="1"/>
    </xf>
    <xf numFmtId="6" fontId="8" fillId="0" borderId="4" xfId="0" applyNumberFormat="1" applyFont="1" applyBorder="1" applyAlignment="1">
      <alignment horizontal="right" vertical="center"/>
    </xf>
    <xf numFmtId="6" fontId="4" fillId="0" borderId="0" xfId="2" applyNumberFormat="1" applyFont="1" applyBorder="1"/>
    <xf numFmtId="165" fontId="4" fillId="0" borderId="4" xfId="1" applyNumberFormat="1" applyFont="1" applyBorder="1" applyAlignment="1">
      <alignment horizontal="center"/>
    </xf>
    <xf numFmtId="165" fontId="4" fillId="0" borderId="0" xfId="1" applyNumberFormat="1" applyFont="1" applyBorder="1"/>
    <xf numFmtId="164" fontId="4" fillId="0" borderId="6" xfId="2" applyNumberFormat="1" applyFont="1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0" applyNumberFormat="1"/>
    <xf numFmtId="0" fontId="9" fillId="0" borderId="0" xfId="3" applyFont="1" applyAlignment="1">
      <alignment horizontal="right"/>
    </xf>
    <xf numFmtId="164" fontId="4" fillId="0" borderId="0" xfId="2" applyNumberFormat="1" applyFont="1"/>
    <xf numFmtId="164" fontId="4" fillId="0" borderId="4" xfId="2" applyNumberFormat="1" applyFont="1" applyBorder="1"/>
    <xf numFmtId="8" fontId="4" fillId="0" borderId="0" xfId="2" applyNumberFormat="1" applyFont="1" applyBorder="1"/>
    <xf numFmtId="0" fontId="9" fillId="0" borderId="0" xfId="3" applyFont="1" applyAlignment="1">
      <alignment horizontal="center" wrapText="1"/>
    </xf>
    <xf numFmtId="0" fontId="0" fillId="0" borderId="0" xfId="0" applyAlignment="1">
      <alignment horizontal="center"/>
    </xf>
    <xf numFmtId="8" fontId="0" fillId="0" borderId="0" xfId="0" applyNumberForma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1" applyNumberFormat="1" applyFont="1" applyBorder="1"/>
    <xf numFmtId="164" fontId="4" fillId="0" borderId="10" xfId="2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8" fontId="0" fillId="0" borderId="0" xfId="2" applyNumberFormat="1" applyFont="1" applyBorder="1"/>
    <xf numFmtId="7" fontId="0" fillId="0" borderId="0" xfId="0" applyNumberFormat="1"/>
    <xf numFmtId="7" fontId="0" fillId="0" borderId="0" xfId="2" applyNumberFormat="1" applyFont="1" applyBorder="1"/>
    <xf numFmtId="165" fontId="5" fillId="0" borderId="0" xfId="1" applyNumberFormat="1" applyFont="1"/>
    <xf numFmtId="0" fontId="5" fillId="0" borderId="0" xfId="0" applyFont="1"/>
    <xf numFmtId="166" fontId="5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8" fillId="0" borderId="0" xfId="3" applyFont="1" applyAlignment="1">
      <alignment horizontal="center" wrapText="1"/>
    </xf>
    <xf numFmtId="166" fontId="0" fillId="0" borderId="0" xfId="0" applyNumberFormat="1"/>
    <xf numFmtId="165" fontId="3" fillId="0" borderId="0" xfId="1" applyNumberFormat="1" applyFont="1"/>
    <xf numFmtId="0" fontId="3" fillId="0" borderId="0" xfId="0" applyFont="1"/>
    <xf numFmtId="166" fontId="3" fillId="0" borderId="0" xfId="0" applyNumberFormat="1" applyFont="1"/>
    <xf numFmtId="164" fontId="8" fillId="2" borderId="9" xfId="2" applyNumberFormat="1" applyFont="1" applyFill="1" applyBorder="1" applyAlignment="1">
      <alignment horizontal="center" wrapText="1"/>
    </xf>
    <xf numFmtId="7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 2 2" xfId="3" xr:uid="{61FBD8C0-3086-4D8A-9322-0A396A5D3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90BF-D61F-41A4-88AE-7B2DA87AAA0B}">
  <sheetPr>
    <pageSetUpPr fitToPage="1"/>
  </sheetPr>
  <dimension ref="A1:N44"/>
  <sheetViews>
    <sheetView tabSelected="1" topLeftCell="B1" workbookViewId="0">
      <selection activeCell="E11" sqref="E11"/>
    </sheetView>
  </sheetViews>
  <sheetFormatPr defaultRowHeight="14.5" x14ac:dyDescent="0.35"/>
  <cols>
    <col min="1" max="1" width="9.1796875" hidden="1" customWidth="1"/>
    <col min="2" max="2" width="8" customWidth="1"/>
    <col min="3" max="3" width="31.453125" bestFit="1" customWidth="1"/>
    <col min="4" max="4" width="14.453125" bestFit="1" customWidth="1"/>
    <col min="6" max="6" width="12.26953125" customWidth="1"/>
    <col min="7" max="7" width="17.7265625" customWidth="1"/>
    <col min="8" max="8" width="12.26953125" customWidth="1"/>
    <col min="9" max="9" width="11.7265625" customWidth="1"/>
    <col min="10" max="10" width="17.7265625" customWidth="1"/>
    <col min="11" max="11" width="14.1796875" customWidth="1"/>
    <col min="12" max="12" width="14.7265625" bestFit="1" customWidth="1"/>
    <col min="13" max="13" width="12.1796875" bestFit="1" customWidth="1"/>
    <col min="14" max="14" width="13.54296875" bestFit="1" customWidth="1"/>
  </cols>
  <sheetData>
    <row r="1" spans="1:13" x14ac:dyDescent="0.35">
      <c r="B1" s="1" t="s">
        <v>0</v>
      </c>
      <c r="F1" s="1" t="s">
        <v>1</v>
      </c>
      <c r="J1" s="2"/>
    </row>
    <row r="2" spans="1:13" x14ac:dyDescent="0.35">
      <c r="B2" s="1" t="s">
        <v>2</v>
      </c>
      <c r="J2" s="2"/>
    </row>
    <row r="3" spans="1:13" ht="15" thickBot="1" x14ac:dyDescent="0.4"/>
    <row r="4" spans="1:13" x14ac:dyDescent="0.35">
      <c r="C4" s="3" t="s">
        <v>3</v>
      </c>
      <c r="D4" s="4"/>
      <c r="E4" s="4"/>
      <c r="F4" s="4"/>
      <c r="G4" s="4" t="s">
        <v>4</v>
      </c>
      <c r="H4" s="5"/>
    </row>
    <row r="5" spans="1:13" x14ac:dyDescent="0.35">
      <c r="C5" s="6">
        <v>579261585</v>
      </c>
      <c r="D5" s="7"/>
      <c r="E5" s="1"/>
      <c r="F5" s="1"/>
      <c r="G5" s="8">
        <v>763418138</v>
      </c>
      <c r="H5" s="9"/>
    </row>
    <row r="6" spans="1:13" x14ac:dyDescent="0.35">
      <c r="C6" s="10" t="s">
        <v>5</v>
      </c>
      <c r="D6" s="1"/>
      <c r="E6" s="1"/>
      <c r="F6" s="1"/>
      <c r="G6" s="1" t="s">
        <v>6</v>
      </c>
      <c r="H6" s="11"/>
    </row>
    <row r="7" spans="1:13" ht="15" thickBot="1" x14ac:dyDescent="0.4">
      <c r="C7" s="12">
        <f>C5/4</f>
        <v>144815396.25</v>
      </c>
      <c r="D7" s="13"/>
      <c r="E7" s="13"/>
      <c r="F7" s="13"/>
      <c r="G7" s="14">
        <f>G5/4</f>
        <v>190854534.5</v>
      </c>
      <c r="H7" s="15"/>
      <c r="J7" s="16"/>
    </row>
    <row r="8" spans="1:13" x14ac:dyDescent="0.35">
      <c r="J8" s="16"/>
    </row>
    <row r="9" spans="1:13" x14ac:dyDescent="0.35">
      <c r="B9" s="1" t="s">
        <v>7</v>
      </c>
    </row>
    <row r="10" spans="1:13" x14ac:dyDescent="0.35">
      <c r="B10" s="1"/>
    </row>
    <row r="11" spans="1:13" x14ac:dyDescent="0.35">
      <c r="B11" s="1" t="s">
        <v>8</v>
      </c>
    </row>
    <row r="12" spans="1:13" x14ac:dyDescent="0.35">
      <c r="K12" s="17"/>
    </row>
    <row r="14" spans="1:13" s="18" customFormat="1" ht="43.5" x14ac:dyDescent="0.35">
      <c r="B14" s="19" t="s">
        <v>9</v>
      </c>
      <c r="C14" s="19" t="s">
        <v>10</v>
      </c>
      <c r="D14" s="19" t="s">
        <v>11</v>
      </c>
      <c r="E14" s="20" t="s">
        <v>12</v>
      </c>
      <c r="F14" s="19" t="s">
        <v>13</v>
      </c>
      <c r="G14" s="19" t="s">
        <v>14</v>
      </c>
      <c r="H14" s="20" t="s">
        <v>15</v>
      </c>
      <c r="I14" s="19" t="s">
        <v>16</v>
      </c>
      <c r="J14" s="19" t="s">
        <v>17</v>
      </c>
      <c r="K14" s="19" t="s">
        <v>18</v>
      </c>
      <c r="L14" s="19" t="s">
        <v>19</v>
      </c>
    </row>
    <row r="15" spans="1:13" s="18" customFormat="1" x14ac:dyDescent="0.35">
      <c r="B15" s="21"/>
      <c r="C15" s="21"/>
      <c r="D15" s="21"/>
      <c r="E15" s="22">
        <v>55845</v>
      </c>
      <c r="F15" s="23">
        <f>C7/E15</f>
        <v>2593.1667338168145</v>
      </c>
      <c r="G15" s="24">
        <f>SUM(G16:G42)</f>
        <v>144815396.25000003</v>
      </c>
      <c r="H15" s="22">
        <v>180475</v>
      </c>
      <c r="I15" s="23">
        <f>G7/H15</f>
        <v>1057.5123119545644</v>
      </c>
      <c r="J15" s="24">
        <f>SUM(J16:J42)</f>
        <v>190854534.49999997</v>
      </c>
      <c r="K15" s="24">
        <f>SUM(K16:K42)</f>
        <v>335669930.75000012</v>
      </c>
      <c r="L15" s="24">
        <f t="shared" ref="L15:L42" si="0">K15/3</f>
        <v>111889976.9166667</v>
      </c>
    </row>
    <row r="16" spans="1:13" x14ac:dyDescent="0.35">
      <c r="A16">
        <v>143301</v>
      </c>
      <c r="B16" s="25">
        <v>3036</v>
      </c>
      <c r="C16" s="26" t="s">
        <v>20</v>
      </c>
      <c r="D16" t="s">
        <v>243</v>
      </c>
      <c r="E16" s="27">
        <v>613</v>
      </c>
      <c r="F16" s="28">
        <f t="shared" ref="F16:F42" si="1">$F$15</f>
        <v>2593.1667338168145</v>
      </c>
      <c r="G16" s="29">
        <f t="shared" ref="G16:G42" si="2">E16*F16</f>
        <v>1589611.2078297073</v>
      </c>
      <c r="H16" s="27">
        <v>3211</v>
      </c>
      <c r="I16" s="28">
        <f t="shared" ref="I16:I42" si="3">$I$15</f>
        <v>1057.5123119545644</v>
      </c>
      <c r="J16" s="29">
        <f t="shared" ref="J16:J42" si="4">H16*I16</f>
        <v>3395672.0336861066</v>
      </c>
      <c r="K16" s="29">
        <f t="shared" ref="K16:K42" si="5">J16+G16</f>
        <v>4985283.2415158134</v>
      </c>
      <c r="L16" s="30">
        <f t="shared" si="0"/>
        <v>1661761.0805052712</v>
      </c>
      <c r="M16" s="16"/>
    </row>
    <row r="17" spans="1:14" x14ac:dyDescent="0.35">
      <c r="A17">
        <v>140110</v>
      </c>
      <c r="B17" s="25">
        <v>15010</v>
      </c>
      <c r="C17" s="26" t="s">
        <v>21</v>
      </c>
      <c r="D17" t="s">
        <v>243</v>
      </c>
      <c r="E17" s="27">
        <v>1176</v>
      </c>
      <c r="F17" s="28">
        <f t="shared" si="1"/>
        <v>2593.1667338168145</v>
      </c>
      <c r="G17" s="29">
        <f t="shared" si="2"/>
        <v>3049564.0789685738</v>
      </c>
      <c r="H17" s="27">
        <v>15976</v>
      </c>
      <c r="I17" s="28">
        <f t="shared" si="3"/>
        <v>1057.5123119545644</v>
      </c>
      <c r="J17" s="29">
        <f t="shared" si="4"/>
        <v>16894816.695786122</v>
      </c>
      <c r="K17" s="29">
        <f t="shared" si="5"/>
        <v>19944380.774754696</v>
      </c>
      <c r="L17" s="30">
        <f t="shared" si="0"/>
        <v>6648126.9249182316</v>
      </c>
      <c r="M17" s="16"/>
    </row>
    <row r="18" spans="1:14" x14ac:dyDescent="0.35">
      <c r="A18">
        <v>140206</v>
      </c>
      <c r="B18" s="25">
        <v>3046</v>
      </c>
      <c r="C18" s="26" t="s">
        <v>22</v>
      </c>
      <c r="D18" t="s">
        <v>243</v>
      </c>
      <c r="E18" s="27">
        <v>3556</v>
      </c>
      <c r="F18" s="28">
        <f t="shared" si="1"/>
        <v>2593.1667338168145</v>
      </c>
      <c r="G18" s="29">
        <f t="shared" si="2"/>
        <v>9221300.9054525923</v>
      </c>
      <c r="H18" s="27">
        <v>6540</v>
      </c>
      <c r="I18" s="28">
        <f t="shared" si="3"/>
        <v>1057.5123119545644</v>
      </c>
      <c r="J18" s="29">
        <f t="shared" si="4"/>
        <v>6916130.5201828517</v>
      </c>
      <c r="K18" s="29">
        <f t="shared" si="5"/>
        <v>16137431.425635444</v>
      </c>
      <c r="L18" s="30">
        <f t="shared" si="0"/>
        <v>5379143.808545148</v>
      </c>
      <c r="M18" s="16"/>
    </row>
    <row r="19" spans="1:14" x14ac:dyDescent="0.35">
      <c r="A19">
        <v>140077</v>
      </c>
      <c r="B19" s="25">
        <v>5013</v>
      </c>
      <c r="C19" s="26" t="s">
        <v>23</v>
      </c>
      <c r="D19" t="s">
        <v>243</v>
      </c>
      <c r="E19" s="27">
        <v>771</v>
      </c>
      <c r="F19" s="28">
        <f t="shared" si="1"/>
        <v>2593.1667338168145</v>
      </c>
      <c r="G19" s="29">
        <f t="shared" si="2"/>
        <v>1999331.551772764</v>
      </c>
      <c r="H19" s="27">
        <v>7062</v>
      </c>
      <c r="I19" s="28">
        <f t="shared" si="3"/>
        <v>1057.5123119545644</v>
      </c>
      <c r="J19" s="29">
        <f t="shared" si="4"/>
        <v>7468151.9470231337</v>
      </c>
      <c r="K19" s="29">
        <f t="shared" si="5"/>
        <v>9467483.4987958968</v>
      </c>
      <c r="L19" s="30">
        <f t="shared" si="0"/>
        <v>3155827.8329319656</v>
      </c>
      <c r="M19" s="16"/>
    </row>
    <row r="20" spans="1:14" x14ac:dyDescent="0.35">
      <c r="A20">
        <v>140083</v>
      </c>
      <c r="B20" s="25">
        <v>3038</v>
      </c>
      <c r="C20" s="26" t="s">
        <v>24</v>
      </c>
      <c r="D20" t="s">
        <v>243</v>
      </c>
      <c r="E20" s="27">
        <v>1715</v>
      </c>
      <c r="F20" s="28">
        <f t="shared" si="1"/>
        <v>2593.1667338168145</v>
      </c>
      <c r="G20" s="29">
        <f t="shared" si="2"/>
        <v>4447280.9484958369</v>
      </c>
      <c r="H20" s="27">
        <v>1910</v>
      </c>
      <c r="I20" s="28">
        <f t="shared" si="3"/>
        <v>1057.5123119545644</v>
      </c>
      <c r="J20" s="29">
        <f t="shared" si="4"/>
        <v>2019848.5158332181</v>
      </c>
      <c r="K20" s="29">
        <f t="shared" si="5"/>
        <v>6467129.4643290546</v>
      </c>
      <c r="L20" s="30">
        <f t="shared" si="0"/>
        <v>2155709.821443018</v>
      </c>
      <c r="M20" s="16"/>
    </row>
    <row r="21" spans="1:14" x14ac:dyDescent="0.35">
      <c r="A21">
        <v>140095</v>
      </c>
      <c r="B21" s="25">
        <v>3075</v>
      </c>
      <c r="C21" s="26" t="s">
        <v>25</v>
      </c>
      <c r="D21" t="s">
        <v>243</v>
      </c>
      <c r="E21" s="27">
        <v>2991</v>
      </c>
      <c r="F21" s="28">
        <f t="shared" si="1"/>
        <v>2593.1667338168145</v>
      </c>
      <c r="G21" s="29">
        <f t="shared" si="2"/>
        <v>7756161.7008460918</v>
      </c>
      <c r="H21" s="27">
        <v>9802</v>
      </c>
      <c r="I21" s="28">
        <f t="shared" si="3"/>
        <v>1057.5123119545644</v>
      </c>
      <c r="J21" s="29">
        <f t="shared" si="4"/>
        <v>10365735.681778641</v>
      </c>
      <c r="K21" s="29">
        <f t="shared" si="5"/>
        <v>18121897.382624734</v>
      </c>
      <c r="L21" s="30">
        <f t="shared" si="0"/>
        <v>6040632.4608749114</v>
      </c>
      <c r="M21" s="16"/>
    </row>
    <row r="22" spans="1:14" x14ac:dyDescent="0.35">
      <c r="A22">
        <v>140115</v>
      </c>
      <c r="B22" s="25">
        <v>3102</v>
      </c>
      <c r="C22" s="26" t="s">
        <v>26</v>
      </c>
      <c r="D22" t="s">
        <v>243</v>
      </c>
      <c r="E22" s="27">
        <v>2168</v>
      </c>
      <c r="F22" s="28">
        <f t="shared" si="1"/>
        <v>2593.1667338168145</v>
      </c>
      <c r="G22" s="29">
        <f t="shared" si="2"/>
        <v>5621985.4789148541</v>
      </c>
      <c r="H22" s="27">
        <v>5201</v>
      </c>
      <c r="I22" s="28">
        <f t="shared" si="3"/>
        <v>1057.5123119545644</v>
      </c>
      <c r="J22" s="29">
        <f t="shared" si="4"/>
        <v>5500121.5344756898</v>
      </c>
      <c r="K22" s="29">
        <f t="shared" si="5"/>
        <v>11122107.013390545</v>
      </c>
      <c r="L22" s="30">
        <f t="shared" si="0"/>
        <v>3707369.0044635148</v>
      </c>
      <c r="M22" s="16"/>
    </row>
    <row r="23" spans="1:14" x14ac:dyDescent="0.35">
      <c r="A23">
        <v>140103</v>
      </c>
      <c r="B23" s="25">
        <v>3050</v>
      </c>
      <c r="C23" s="26" t="s">
        <v>27</v>
      </c>
      <c r="D23" t="s">
        <v>243</v>
      </c>
      <c r="E23" s="27">
        <v>2134</v>
      </c>
      <c r="F23" s="28">
        <f t="shared" si="1"/>
        <v>2593.1667338168145</v>
      </c>
      <c r="G23" s="29">
        <f t="shared" si="2"/>
        <v>5533817.8099650824</v>
      </c>
      <c r="H23" s="27">
        <v>6802</v>
      </c>
      <c r="I23" s="28">
        <f t="shared" si="3"/>
        <v>1057.5123119545644</v>
      </c>
      <c r="J23" s="29">
        <f t="shared" si="4"/>
        <v>7193198.7459149472</v>
      </c>
      <c r="K23" s="29">
        <f t="shared" si="5"/>
        <v>12727016.555880029</v>
      </c>
      <c r="L23" s="30">
        <f t="shared" si="0"/>
        <v>4242338.8519600099</v>
      </c>
      <c r="M23" s="16"/>
    </row>
    <row r="24" spans="1:14" x14ac:dyDescent="0.35">
      <c r="A24">
        <v>140177</v>
      </c>
      <c r="B24" s="25">
        <v>3071</v>
      </c>
      <c r="C24" s="26" t="s">
        <v>28</v>
      </c>
      <c r="D24" t="s">
        <v>243</v>
      </c>
      <c r="E24" s="27">
        <v>2919</v>
      </c>
      <c r="F24" s="28">
        <f t="shared" si="1"/>
        <v>2593.1667338168145</v>
      </c>
      <c r="G24" s="29">
        <f t="shared" si="2"/>
        <v>7569453.6960112816</v>
      </c>
      <c r="H24" s="27">
        <v>2746</v>
      </c>
      <c r="I24" s="28">
        <f t="shared" si="3"/>
        <v>1057.5123119545644</v>
      </c>
      <c r="J24" s="29">
        <f t="shared" si="4"/>
        <v>2903928.8086272338</v>
      </c>
      <c r="K24" s="29">
        <f t="shared" si="5"/>
        <v>10473382.504638515</v>
      </c>
      <c r="L24" s="30">
        <f t="shared" si="0"/>
        <v>3491127.501546172</v>
      </c>
      <c r="M24" s="16"/>
    </row>
    <row r="25" spans="1:14" x14ac:dyDescent="0.35">
      <c r="A25">
        <v>140181</v>
      </c>
      <c r="B25" s="25">
        <v>3068</v>
      </c>
      <c r="C25" s="26" t="s">
        <v>29</v>
      </c>
      <c r="D25" t="s">
        <v>243</v>
      </c>
      <c r="E25" s="27">
        <v>1218</v>
      </c>
      <c r="F25" s="28">
        <f t="shared" si="1"/>
        <v>2593.1667338168145</v>
      </c>
      <c r="G25" s="29">
        <f t="shared" si="2"/>
        <v>3158477.0817888798</v>
      </c>
      <c r="H25" s="27">
        <v>1302</v>
      </c>
      <c r="I25" s="28">
        <f t="shared" si="3"/>
        <v>1057.5123119545644</v>
      </c>
      <c r="J25" s="29">
        <f t="shared" si="4"/>
        <v>1376881.030164843</v>
      </c>
      <c r="K25" s="29">
        <f t="shared" si="5"/>
        <v>4535358.1119537223</v>
      </c>
      <c r="L25" s="30">
        <f t="shared" si="0"/>
        <v>1511786.0373179074</v>
      </c>
      <c r="M25" s="16"/>
    </row>
    <row r="26" spans="1:14" x14ac:dyDescent="0.35">
      <c r="A26">
        <v>140197</v>
      </c>
      <c r="B26" s="25">
        <v>3020</v>
      </c>
      <c r="C26" s="26" t="s">
        <v>30</v>
      </c>
      <c r="D26" t="s">
        <v>243</v>
      </c>
      <c r="E26" s="27">
        <v>2051</v>
      </c>
      <c r="F26" s="28">
        <f t="shared" si="1"/>
        <v>2593.1667338168145</v>
      </c>
      <c r="G26" s="29">
        <f t="shared" si="2"/>
        <v>5318584.9710582867</v>
      </c>
      <c r="H26" s="27">
        <v>553</v>
      </c>
      <c r="I26" s="28">
        <f t="shared" si="3"/>
        <v>1057.5123119545644</v>
      </c>
      <c r="J26" s="29">
        <f t="shared" si="4"/>
        <v>584804.30851087417</v>
      </c>
      <c r="K26" s="29">
        <f t="shared" si="5"/>
        <v>5903389.2795691611</v>
      </c>
      <c r="L26" s="30">
        <f t="shared" si="0"/>
        <v>1967796.4265230538</v>
      </c>
      <c r="M26" s="16"/>
    </row>
    <row r="27" spans="1:14" x14ac:dyDescent="0.35">
      <c r="A27">
        <v>140114</v>
      </c>
      <c r="B27" s="25">
        <v>3056</v>
      </c>
      <c r="C27" s="26" t="s">
        <v>31</v>
      </c>
      <c r="D27" t="s">
        <v>243</v>
      </c>
      <c r="E27" s="27">
        <v>2991</v>
      </c>
      <c r="F27" s="28">
        <f t="shared" si="1"/>
        <v>2593.1667338168145</v>
      </c>
      <c r="G27" s="29">
        <f t="shared" si="2"/>
        <v>7756161.7008460918</v>
      </c>
      <c r="H27" s="27">
        <v>13676</v>
      </c>
      <c r="I27" s="28">
        <f t="shared" si="3"/>
        <v>1057.5123119545644</v>
      </c>
      <c r="J27" s="29">
        <f t="shared" si="4"/>
        <v>14462538.378290623</v>
      </c>
      <c r="K27" s="29">
        <f t="shared" si="5"/>
        <v>22218700.079136714</v>
      </c>
      <c r="L27" s="30">
        <f t="shared" si="0"/>
        <v>7406233.3597122384</v>
      </c>
      <c r="M27" s="16"/>
    </row>
    <row r="28" spans="1:14" x14ac:dyDescent="0.35">
      <c r="A28">
        <v>140068</v>
      </c>
      <c r="B28" s="25">
        <v>3107</v>
      </c>
      <c r="C28" s="26" t="s">
        <v>32</v>
      </c>
      <c r="D28" t="s">
        <v>243</v>
      </c>
      <c r="E28" s="27">
        <v>1484</v>
      </c>
      <c r="F28" s="28">
        <f t="shared" si="1"/>
        <v>2593.1667338168145</v>
      </c>
      <c r="G28" s="29">
        <f t="shared" si="2"/>
        <v>3848259.4329841528</v>
      </c>
      <c r="H28" s="27">
        <v>3163</v>
      </c>
      <c r="I28" s="28">
        <f t="shared" si="3"/>
        <v>1057.5123119545644</v>
      </c>
      <c r="J28" s="29">
        <f t="shared" si="4"/>
        <v>3344911.4427122874</v>
      </c>
      <c r="K28" s="29">
        <f t="shared" si="5"/>
        <v>7193170.8756964402</v>
      </c>
      <c r="L28" s="30">
        <f t="shared" si="0"/>
        <v>2397723.6252321466</v>
      </c>
      <c r="M28" s="16"/>
    </row>
    <row r="29" spans="1:14" x14ac:dyDescent="0.35">
      <c r="A29">
        <v>140292</v>
      </c>
      <c r="B29" s="25">
        <v>7074</v>
      </c>
      <c r="C29" s="26" t="s">
        <v>33</v>
      </c>
      <c r="D29" t="s">
        <v>243</v>
      </c>
      <c r="E29" s="27">
        <v>1499</v>
      </c>
      <c r="F29" s="28">
        <f t="shared" si="1"/>
        <v>2593.1667338168145</v>
      </c>
      <c r="G29" s="29">
        <f t="shared" si="2"/>
        <v>3887156.9339914047</v>
      </c>
      <c r="H29" s="27">
        <v>3340</v>
      </c>
      <c r="I29" s="28">
        <f t="shared" si="3"/>
        <v>1057.5123119545644</v>
      </c>
      <c r="J29" s="29">
        <f t="shared" si="4"/>
        <v>3532091.1219282453</v>
      </c>
      <c r="K29" s="29">
        <f t="shared" si="5"/>
        <v>7419248.05591965</v>
      </c>
      <c r="L29" s="30">
        <f t="shared" si="0"/>
        <v>2473082.68530655</v>
      </c>
      <c r="M29" s="16"/>
      <c r="N29" s="17"/>
    </row>
    <row r="30" spans="1:14" x14ac:dyDescent="0.35">
      <c r="A30">
        <v>140180</v>
      </c>
      <c r="B30" s="25">
        <v>3054</v>
      </c>
      <c r="C30" s="26" t="s">
        <v>34</v>
      </c>
      <c r="D30" t="s">
        <v>243</v>
      </c>
      <c r="E30" s="27">
        <v>6839</v>
      </c>
      <c r="F30" s="28">
        <f t="shared" si="1"/>
        <v>2593.1667338168145</v>
      </c>
      <c r="G30" s="29">
        <f t="shared" si="2"/>
        <v>17734667.292573195</v>
      </c>
      <c r="H30" s="27">
        <v>15541</v>
      </c>
      <c r="I30" s="28">
        <f t="shared" si="3"/>
        <v>1057.5123119545644</v>
      </c>
      <c r="J30" s="29">
        <f t="shared" si="4"/>
        <v>16434798.840085886</v>
      </c>
      <c r="K30" s="29">
        <f t="shared" si="5"/>
        <v>34169466.132659078</v>
      </c>
      <c r="L30" s="30">
        <f t="shared" si="0"/>
        <v>11389822.044219693</v>
      </c>
      <c r="M30" s="16"/>
    </row>
    <row r="31" spans="1:14" x14ac:dyDescent="0.35">
      <c r="A31">
        <v>140174</v>
      </c>
      <c r="B31" s="25">
        <v>1012</v>
      </c>
      <c r="C31" s="26" t="s">
        <v>35</v>
      </c>
      <c r="D31" t="s">
        <v>243</v>
      </c>
      <c r="E31" s="27">
        <v>2173</v>
      </c>
      <c r="F31" s="28">
        <f t="shared" si="1"/>
        <v>2593.1667338168145</v>
      </c>
      <c r="G31" s="29">
        <f t="shared" si="2"/>
        <v>5634951.3125839382</v>
      </c>
      <c r="H31" s="27">
        <v>6185</v>
      </c>
      <c r="I31" s="28">
        <f t="shared" si="3"/>
        <v>1057.5123119545644</v>
      </c>
      <c r="J31" s="29">
        <f t="shared" si="4"/>
        <v>6540713.649438981</v>
      </c>
      <c r="K31" s="29">
        <f t="shared" si="5"/>
        <v>12175664.962022919</v>
      </c>
      <c r="L31" s="30">
        <f t="shared" si="0"/>
        <v>4058554.9873409732</v>
      </c>
      <c r="M31" s="16"/>
    </row>
    <row r="32" spans="1:14" x14ac:dyDescent="0.35">
      <c r="A32">
        <v>140125</v>
      </c>
      <c r="B32" s="25">
        <v>7007</v>
      </c>
      <c r="C32" s="26" t="s">
        <v>36</v>
      </c>
      <c r="D32" t="s">
        <v>243</v>
      </c>
      <c r="E32" s="27">
        <v>503</v>
      </c>
      <c r="F32" s="28">
        <f t="shared" si="1"/>
        <v>2593.1667338168145</v>
      </c>
      <c r="G32" s="29">
        <f t="shared" si="2"/>
        <v>1304362.8671098577</v>
      </c>
      <c r="H32" s="27">
        <v>5164</v>
      </c>
      <c r="I32" s="28">
        <f t="shared" si="3"/>
        <v>1057.5123119545644</v>
      </c>
      <c r="J32" s="29">
        <f t="shared" si="4"/>
        <v>5460993.5789333703</v>
      </c>
      <c r="K32" s="29">
        <f t="shared" si="5"/>
        <v>6765356.4460432278</v>
      </c>
      <c r="L32" s="30">
        <f t="shared" si="0"/>
        <v>2255118.8153477428</v>
      </c>
      <c r="M32" s="16"/>
    </row>
    <row r="33" spans="1:13" x14ac:dyDescent="0.35">
      <c r="A33">
        <v>140018</v>
      </c>
      <c r="B33" s="25">
        <v>3045</v>
      </c>
      <c r="C33" s="26" t="s">
        <v>37</v>
      </c>
      <c r="D33" t="s">
        <v>243</v>
      </c>
      <c r="E33" s="27">
        <v>5516</v>
      </c>
      <c r="F33" s="28">
        <f t="shared" si="1"/>
        <v>2593.1667338168145</v>
      </c>
      <c r="G33" s="29">
        <f t="shared" si="2"/>
        <v>14303907.703733549</v>
      </c>
      <c r="H33" s="27">
        <v>12570</v>
      </c>
      <c r="I33" s="28">
        <f t="shared" si="3"/>
        <v>1057.5123119545644</v>
      </c>
      <c r="J33" s="29">
        <f t="shared" si="4"/>
        <v>13292929.761268875</v>
      </c>
      <c r="K33" s="29">
        <f t="shared" si="5"/>
        <v>27596837.465002425</v>
      </c>
      <c r="L33" s="30">
        <f t="shared" si="0"/>
        <v>9198945.8216674756</v>
      </c>
      <c r="M33" s="16"/>
    </row>
    <row r="34" spans="1:13" x14ac:dyDescent="0.35">
      <c r="A34">
        <v>140133</v>
      </c>
      <c r="B34" s="25">
        <v>3032</v>
      </c>
      <c r="C34" s="26" t="s">
        <v>38</v>
      </c>
      <c r="D34" t="s">
        <v>243</v>
      </c>
      <c r="E34" s="27">
        <v>1902</v>
      </c>
      <c r="F34" s="28">
        <f t="shared" si="1"/>
        <v>2593.1667338168145</v>
      </c>
      <c r="G34" s="29">
        <f t="shared" si="2"/>
        <v>4932203.1277195811</v>
      </c>
      <c r="H34" s="27">
        <v>7102</v>
      </c>
      <c r="I34" s="28">
        <f t="shared" si="3"/>
        <v>1057.5123119545644</v>
      </c>
      <c r="J34" s="29">
        <f t="shared" si="4"/>
        <v>7510452.4395013163</v>
      </c>
      <c r="K34" s="29">
        <f t="shared" si="5"/>
        <v>12442655.567220896</v>
      </c>
      <c r="L34" s="30">
        <f t="shared" si="0"/>
        <v>4147551.855740299</v>
      </c>
      <c r="M34" s="16"/>
    </row>
    <row r="35" spans="1:13" x14ac:dyDescent="0.35">
      <c r="A35">
        <v>140034</v>
      </c>
      <c r="B35" s="25">
        <v>3011</v>
      </c>
      <c r="C35" s="26" t="s">
        <v>39</v>
      </c>
      <c r="D35" t="s">
        <v>243</v>
      </c>
      <c r="E35" s="27">
        <v>723</v>
      </c>
      <c r="F35" s="28">
        <f t="shared" si="1"/>
        <v>2593.1667338168145</v>
      </c>
      <c r="G35" s="29">
        <f t="shared" si="2"/>
        <v>1874859.5485495569</v>
      </c>
      <c r="H35" s="27">
        <v>6619</v>
      </c>
      <c r="I35" s="28">
        <f t="shared" si="3"/>
        <v>1057.5123119545644</v>
      </c>
      <c r="J35" s="29">
        <f t="shared" si="4"/>
        <v>6999673.9928272618</v>
      </c>
      <c r="K35" s="29">
        <f t="shared" si="5"/>
        <v>8874533.541376818</v>
      </c>
      <c r="L35" s="30">
        <f t="shared" si="0"/>
        <v>2958177.8471256061</v>
      </c>
      <c r="M35" s="16"/>
    </row>
    <row r="36" spans="1:13" x14ac:dyDescent="0.35">
      <c r="A36">
        <v>140049</v>
      </c>
      <c r="B36" s="25">
        <v>15001</v>
      </c>
      <c r="C36" s="26" t="s">
        <v>40</v>
      </c>
      <c r="D36" t="s">
        <v>243</v>
      </c>
      <c r="E36" s="27">
        <v>1578</v>
      </c>
      <c r="F36" s="28">
        <f t="shared" si="1"/>
        <v>2593.1667338168145</v>
      </c>
      <c r="G36" s="29">
        <f t="shared" si="2"/>
        <v>4092017.105962933</v>
      </c>
      <c r="H36" s="27">
        <v>5751</v>
      </c>
      <c r="I36" s="28">
        <f t="shared" si="3"/>
        <v>1057.5123119545644</v>
      </c>
      <c r="J36" s="29">
        <f t="shared" si="4"/>
        <v>6081753.3060507001</v>
      </c>
      <c r="K36" s="29">
        <f t="shared" si="5"/>
        <v>10173770.412013633</v>
      </c>
      <c r="L36" s="30">
        <f t="shared" si="0"/>
        <v>3391256.8040045444</v>
      </c>
      <c r="M36" s="16"/>
    </row>
    <row r="37" spans="1:13" x14ac:dyDescent="0.35">
      <c r="A37">
        <v>140158</v>
      </c>
      <c r="B37" s="25">
        <v>3042</v>
      </c>
      <c r="C37" s="26" t="s">
        <v>41</v>
      </c>
      <c r="D37" t="s">
        <v>243</v>
      </c>
      <c r="E37" s="27">
        <v>1233</v>
      </c>
      <c r="F37" s="28">
        <f t="shared" si="1"/>
        <v>2593.1667338168145</v>
      </c>
      <c r="G37" s="29">
        <f t="shared" si="2"/>
        <v>3197374.5827961322</v>
      </c>
      <c r="H37" s="27">
        <v>4660</v>
      </c>
      <c r="I37" s="28">
        <f t="shared" si="3"/>
        <v>1057.5123119545644</v>
      </c>
      <c r="J37" s="29">
        <f t="shared" si="4"/>
        <v>4928007.3737082705</v>
      </c>
      <c r="K37" s="29">
        <f t="shared" si="5"/>
        <v>8125381.9565044027</v>
      </c>
      <c r="L37" s="30">
        <f t="shared" si="0"/>
        <v>2708460.6521681342</v>
      </c>
      <c r="M37" s="16"/>
    </row>
    <row r="38" spans="1:13" x14ac:dyDescent="0.35">
      <c r="B38" s="25">
        <v>3085</v>
      </c>
      <c r="C38" s="26" t="s">
        <v>42</v>
      </c>
      <c r="D38" t="s">
        <v>243</v>
      </c>
      <c r="E38" s="27">
        <v>605</v>
      </c>
      <c r="F38" s="28">
        <f t="shared" si="1"/>
        <v>2593.1667338168145</v>
      </c>
      <c r="G38" s="29">
        <f t="shared" si="2"/>
        <v>1568865.8739591727</v>
      </c>
      <c r="H38" s="27">
        <v>2942</v>
      </c>
      <c r="I38" s="28">
        <f t="shared" si="3"/>
        <v>1057.5123119545644</v>
      </c>
      <c r="J38" s="29">
        <f t="shared" si="4"/>
        <v>3111201.2217703285</v>
      </c>
      <c r="K38" s="29">
        <f t="shared" si="5"/>
        <v>4680067.095729501</v>
      </c>
      <c r="L38" s="30">
        <f t="shared" si="0"/>
        <v>1560022.3652431669</v>
      </c>
      <c r="M38" s="16"/>
    </row>
    <row r="39" spans="1:13" x14ac:dyDescent="0.35">
      <c r="B39" s="25">
        <v>3072</v>
      </c>
      <c r="C39" s="26" t="s">
        <v>43</v>
      </c>
      <c r="D39" t="s">
        <v>243</v>
      </c>
      <c r="E39" s="27">
        <v>2388</v>
      </c>
      <c r="F39" s="28">
        <f t="shared" si="1"/>
        <v>2593.1667338168145</v>
      </c>
      <c r="G39" s="29">
        <f t="shared" si="2"/>
        <v>6192482.1603545528</v>
      </c>
      <c r="H39" s="27">
        <v>10442</v>
      </c>
      <c r="I39" s="28">
        <f t="shared" si="3"/>
        <v>1057.5123119545644</v>
      </c>
      <c r="J39" s="29">
        <f t="shared" si="4"/>
        <v>11042543.561429562</v>
      </c>
      <c r="K39" s="29">
        <f t="shared" si="5"/>
        <v>17235025.721784115</v>
      </c>
      <c r="L39" s="30">
        <f t="shared" si="0"/>
        <v>5745008.5739280386</v>
      </c>
    </row>
    <row r="40" spans="1:13" x14ac:dyDescent="0.35">
      <c r="B40" s="25">
        <v>8006</v>
      </c>
      <c r="C40" s="26" t="s">
        <v>44</v>
      </c>
      <c r="D40" t="s">
        <v>243</v>
      </c>
      <c r="E40" s="27">
        <v>3638</v>
      </c>
      <c r="F40" s="28">
        <f t="shared" si="1"/>
        <v>2593.1667338168145</v>
      </c>
      <c r="G40" s="29">
        <f t="shared" si="2"/>
        <v>9433940.5776255708</v>
      </c>
      <c r="H40" s="27">
        <v>18432</v>
      </c>
      <c r="I40" s="28">
        <f t="shared" si="3"/>
        <v>1057.5123119545644</v>
      </c>
      <c r="J40" s="29">
        <f t="shared" si="4"/>
        <v>19492066.933946531</v>
      </c>
      <c r="K40" s="29">
        <f t="shared" si="5"/>
        <v>28926007.5115721</v>
      </c>
      <c r="L40" s="30">
        <f t="shared" si="0"/>
        <v>9642002.5038573667</v>
      </c>
    </row>
    <row r="41" spans="1:13" x14ac:dyDescent="0.35">
      <c r="B41" s="25">
        <v>8019</v>
      </c>
      <c r="C41" s="26" t="s">
        <v>45</v>
      </c>
      <c r="D41" t="s">
        <v>243</v>
      </c>
      <c r="E41" s="27">
        <v>808</v>
      </c>
      <c r="F41" s="28">
        <f t="shared" si="1"/>
        <v>2593.1667338168145</v>
      </c>
      <c r="G41" s="29">
        <f t="shared" si="2"/>
        <v>2095278.7209239861</v>
      </c>
      <c r="H41" s="27">
        <v>2230</v>
      </c>
      <c r="I41" s="28">
        <f t="shared" si="3"/>
        <v>1057.5123119545644</v>
      </c>
      <c r="J41" s="29">
        <f t="shared" si="4"/>
        <v>2358252.4556586789</v>
      </c>
      <c r="K41" s="29">
        <f t="shared" si="5"/>
        <v>4453531.1765826652</v>
      </c>
      <c r="L41" s="30">
        <f t="shared" si="0"/>
        <v>1484510.3921942217</v>
      </c>
    </row>
    <row r="42" spans="1:13" x14ac:dyDescent="0.35">
      <c r="B42" s="25">
        <v>3067</v>
      </c>
      <c r="C42" s="26" t="s">
        <v>46</v>
      </c>
      <c r="D42" t="s">
        <v>243</v>
      </c>
      <c r="E42" s="27">
        <v>653</v>
      </c>
      <c r="F42" s="28">
        <f t="shared" si="1"/>
        <v>2593.1667338168145</v>
      </c>
      <c r="G42" s="29">
        <f t="shared" si="2"/>
        <v>1693337.8771823798</v>
      </c>
      <c r="H42" s="27">
        <v>1553</v>
      </c>
      <c r="I42" s="28">
        <f t="shared" si="3"/>
        <v>1057.5123119545644</v>
      </c>
      <c r="J42" s="29">
        <f t="shared" si="4"/>
        <v>1642316.6204654386</v>
      </c>
      <c r="K42" s="29">
        <f t="shared" si="5"/>
        <v>3335654.4976478182</v>
      </c>
      <c r="L42" s="30">
        <f t="shared" si="0"/>
        <v>1111884.8325492728</v>
      </c>
    </row>
    <row r="43" spans="1:13" x14ac:dyDescent="0.35">
      <c r="E43" s="27"/>
      <c r="H43" s="27"/>
    </row>
    <row r="44" spans="1:13" x14ac:dyDescent="0.35">
      <c r="E44" s="27"/>
      <c r="H44" s="27"/>
    </row>
  </sheetData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44E1-606A-49E7-A6DB-89D82029FC2C}">
  <sheetPr>
    <pageSetUpPr fitToPage="1"/>
  </sheetPr>
  <dimension ref="A1:L67"/>
  <sheetViews>
    <sheetView topLeftCell="B1" workbookViewId="0">
      <selection activeCell="B17" sqref="B17"/>
    </sheetView>
  </sheetViews>
  <sheetFormatPr defaultRowHeight="14.5" x14ac:dyDescent="0.35"/>
  <cols>
    <col min="1" max="1" width="0" hidden="1" customWidth="1"/>
    <col min="3" max="3" width="32.7265625" bestFit="1" customWidth="1"/>
    <col min="4" max="4" width="13.54296875" bestFit="1" customWidth="1"/>
    <col min="6" max="6" width="12.26953125" customWidth="1"/>
    <col min="7" max="7" width="16.1796875" customWidth="1"/>
    <col min="8" max="8" width="12" customWidth="1"/>
    <col min="10" max="10" width="14" bestFit="1" customWidth="1"/>
    <col min="11" max="11" width="12" bestFit="1" customWidth="1"/>
    <col min="12" max="12" width="13.7265625" bestFit="1" customWidth="1"/>
  </cols>
  <sheetData>
    <row r="1" spans="1:12" x14ac:dyDescent="0.35">
      <c r="B1" s="1" t="s">
        <v>0</v>
      </c>
      <c r="E1" s="1" t="s">
        <v>1</v>
      </c>
      <c r="J1" s="2"/>
    </row>
    <row r="2" spans="1:12" x14ac:dyDescent="0.35">
      <c r="B2" s="1" t="s">
        <v>47</v>
      </c>
      <c r="J2" s="2"/>
    </row>
    <row r="3" spans="1:12" ht="15" thickBot="1" x14ac:dyDescent="0.4"/>
    <row r="4" spans="1:12" x14ac:dyDescent="0.35">
      <c r="C4" s="3" t="s">
        <v>3</v>
      </c>
      <c r="D4" s="4"/>
      <c r="E4" s="4"/>
      <c r="F4" s="4"/>
      <c r="G4" s="4" t="s">
        <v>4</v>
      </c>
      <c r="H4" s="5"/>
    </row>
    <row r="5" spans="1:12" x14ac:dyDescent="0.35">
      <c r="C5" s="31">
        <v>7793812</v>
      </c>
      <c r="D5" s="7"/>
      <c r="E5" s="1"/>
      <c r="F5" s="1"/>
      <c r="G5" s="32">
        <v>26849592</v>
      </c>
      <c r="H5" s="9"/>
      <c r="J5" s="16"/>
    </row>
    <row r="6" spans="1:12" x14ac:dyDescent="0.35">
      <c r="C6" s="33" t="s">
        <v>5</v>
      </c>
      <c r="D6" s="1"/>
      <c r="E6" s="1"/>
      <c r="F6" s="1"/>
      <c r="G6" s="34" t="s">
        <v>6</v>
      </c>
      <c r="H6" s="11"/>
      <c r="J6" s="16"/>
    </row>
    <row r="7" spans="1:12" ht="15" thickBot="1" x14ac:dyDescent="0.4">
      <c r="C7" s="35">
        <f>C5/4</f>
        <v>1948453</v>
      </c>
      <c r="D7" s="13"/>
      <c r="E7" s="13"/>
      <c r="F7" s="13"/>
      <c r="G7" s="14">
        <f>G5/4</f>
        <v>6712398</v>
      </c>
      <c r="H7" s="15"/>
    </row>
    <row r="8" spans="1:12" x14ac:dyDescent="0.35">
      <c r="C8" s="36"/>
      <c r="G8" s="37"/>
    </row>
    <row r="9" spans="1:12" x14ac:dyDescent="0.35">
      <c r="B9" s="1" t="s">
        <v>7</v>
      </c>
      <c r="G9" s="16"/>
    </row>
    <row r="10" spans="1:12" x14ac:dyDescent="0.35">
      <c r="B10" s="1"/>
      <c r="G10" s="16"/>
    </row>
    <row r="11" spans="1:12" x14ac:dyDescent="0.35">
      <c r="B11" s="1" t="s">
        <v>8</v>
      </c>
    </row>
    <row r="12" spans="1:12" x14ac:dyDescent="0.35">
      <c r="E12" s="37"/>
      <c r="F12" s="38"/>
      <c r="I12" s="38"/>
    </row>
    <row r="14" spans="1:12" s="18" customFormat="1" ht="72.5" x14ac:dyDescent="0.35">
      <c r="B14" s="19" t="s">
        <v>9</v>
      </c>
      <c r="C14" s="19" t="s">
        <v>10</v>
      </c>
      <c r="D14" s="19" t="s">
        <v>11</v>
      </c>
      <c r="E14" s="20" t="s">
        <v>12</v>
      </c>
      <c r="F14" s="19" t="s">
        <v>13</v>
      </c>
      <c r="G14" s="19" t="s">
        <v>14</v>
      </c>
      <c r="H14" s="20" t="s">
        <v>15</v>
      </c>
      <c r="I14" s="19" t="s">
        <v>16</v>
      </c>
      <c r="J14" s="19" t="s">
        <v>17</v>
      </c>
      <c r="K14" s="19" t="s">
        <v>18</v>
      </c>
      <c r="L14" s="19" t="s">
        <v>19</v>
      </c>
    </row>
    <row r="15" spans="1:12" s="18" customFormat="1" x14ac:dyDescent="0.35">
      <c r="B15" s="21"/>
      <c r="C15" s="21"/>
      <c r="D15" s="21"/>
      <c r="E15" s="22">
        <v>1054</v>
      </c>
      <c r="F15" s="23">
        <f>C7/E15</f>
        <v>1848.6271347248578</v>
      </c>
      <c r="G15" s="24">
        <f>SUM(G16:G66)</f>
        <v>1948453.0000000002</v>
      </c>
      <c r="H15" s="22">
        <v>39521</v>
      </c>
      <c r="I15" s="23">
        <f>G7/H15</f>
        <v>169.84382986260468</v>
      </c>
      <c r="J15" s="24">
        <f>SUM(J16:J66)</f>
        <v>6712397.9999999991</v>
      </c>
      <c r="K15" s="24">
        <f>SUM(K16:K66)</f>
        <v>8660851</v>
      </c>
      <c r="L15" s="24">
        <f>K15/3</f>
        <v>2886950.3333333335</v>
      </c>
    </row>
    <row r="16" spans="1:12" x14ac:dyDescent="0.35">
      <c r="A16">
        <v>141346</v>
      </c>
      <c r="B16" s="39">
        <v>2014</v>
      </c>
      <c r="C16" s="26" t="s">
        <v>48</v>
      </c>
      <c r="D16" t="s">
        <v>49</v>
      </c>
      <c r="E16">
        <v>0</v>
      </c>
      <c r="F16" s="28">
        <f>$F$15</f>
        <v>1848.6271347248578</v>
      </c>
      <c r="G16" s="29">
        <f>F16*E16</f>
        <v>0</v>
      </c>
      <c r="H16" s="27">
        <v>1919</v>
      </c>
      <c r="I16" s="28">
        <f>$I$15</f>
        <v>169.84382986260468</v>
      </c>
      <c r="J16" s="16">
        <f>H16*I16</f>
        <v>325930.30950633838</v>
      </c>
      <c r="K16" s="16">
        <f>J16+G16</f>
        <v>325930.30950633838</v>
      </c>
      <c r="L16" s="30">
        <f t="shared" ref="L16:L34" si="0">K16/3</f>
        <v>108643.43650211279</v>
      </c>
    </row>
    <row r="17" spans="1:12" x14ac:dyDescent="0.35">
      <c r="A17">
        <v>141328</v>
      </c>
      <c r="B17" s="39">
        <v>3062</v>
      </c>
      <c r="C17" s="26" t="s">
        <v>50</v>
      </c>
      <c r="D17" t="s">
        <v>49</v>
      </c>
      <c r="E17">
        <v>1</v>
      </c>
      <c r="F17" s="28">
        <f t="shared" ref="F17:F34" si="1">$F$15</f>
        <v>1848.6271347248578</v>
      </c>
      <c r="G17" s="29">
        <f t="shared" ref="G17:G34" si="2">F17*E17</f>
        <v>1848.6271347248578</v>
      </c>
      <c r="H17" s="27">
        <v>1130</v>
      </c>
      <c r="I17" s="28">
        <f t="shared" ref="I17:I34" si="3">$I$15</f>
        <v>169.84382986260468</v>
      </c>
      <c r="J17" s="16">
        <f t="shared" ref="J17:J34" si="4">H17*I17</f>
        <v>191923.52774474327</v>
      </c>
      <c r="K17" s="16">
        <f t="shared" ref="K17:K34" si="5">J17+G17</f>
        <v>193772.15487946814</v>
      </c>
      <c r="L17" s="30">
        <f t="shared" si="0"/>
        <v>64590.718293156046</v>
      </c>
    </row>
    <row r="18" spans="1:12" x14ac:dyDescent="0.35">
      <c r="A18">
        <v>141321</v>
      </c>
      <c r="B18" s="39">
        <v>3091</v>
      </c>
      <c r="C18" s="26" t="s">
        <v>51</v>
      </c>
      <c r="D18" t="s">
        <v>49</v>
      </c>
      <c r="E18">
        <v>6</v>
      </c>
      <c r="F18" s="28">
        <f t="shared" si="1"/>
        <v>1848.6271347248578</v>
      </c>
      <c r="G18" s="29">
        <f t="shared" si="2"/>
        <v>11091.762808349147</v>
      </c>
      <c r="H18" s="27">
        <v>1023</v>
      </c>
      <c r="I18" s="28">
        <f t="shared" si="3"/>
        <v>169.84382986260468</v>
      </c>
      <c r="J18" s="16">
        <f t="shared" si="4"/>
        <v>173750.23794944459</v>
      </c>
      <c r="K18" s="16">
        <f t="shared" si="5"/>
        <v>184842.00075779375</v>
      </c>
      <c r="L18" s="30">
        <f t="shared" si="0"/>
        <v>61614.000252597914</v>
      </c>
    </row>
    <row r="19" spans="1:12" x14ac:dyDescent="0.35">
      <c r="A19">
        <v>141324</v>
      </c>
      <c r="B19" s="39">
        <v>6003</v>
      </c>
      <c r="C19" s="26" t="s">
        <v>52</v>
      </c>
      <c r="D19" t="s">
        <v>49</v>
      </c>
      <c r="E19">
        <v>4</v>
      </c>
      <c r="F19" s="28">
        <f t="shared" si="1"/>
        <v>1848.6271347248578</v>
      </c>
      <c r="G19" s="29">
        <f t="shared" si="2"/>
        <v>7394.5085388994312</v>
      </c>
      <c r="H19" s="27">
        <v>2087</v>
      </c>
      <c r="I19" s="28">
        <f t="shared" si="3"/>
        <v>169.84382986260468</v>
      </c>
      <c r="J19" s="16">
        <f t="shared" si="4"/>
        <v>354464.07292325597</v>
      </c>
      <c r="K19" s="16">
        <f t="shared" si="5"/>
        <v>361858.58146215539</v>
      </c>
      <c r="L19" s="30">
        <f t="shared" si="0"/>
        <v>120619.5271540518</v>
      </c>
    </row>
    <row r="20" spans="1:12" x14ac:dyDescent="0.35">
      <c r="A20">
        <v>141305</v>
      </c>
      <c r="B20" s="39">
        <v>7004</v>
      </c>
      <c r="C20" s="26" t="s">
        <v>53</v>
      </c>
      <c r="D20" t="s">
        <v>49</v>
      </c>
      <c r="E20">
        <v>8</v>
      </c>
      <c r="F20" s="28">
        <f t="shared" si="1"/>
        <v>1848.6271347248578</v>
      </c>
      <c r="G20" s="29">
        <f t="shared" si="2"/>
        <v>14789.017077798862</v>
      </c>
      <c r="H20" s="27">
        <v>1703</v>
      </c>
      <c r="I20" s="28">
        <f t="shared" si="3"/>
        <v>169.84382986260468</v>
      </c>
      <c r="J20" s="16">
        <f t="shared" si="4"/>
        <v>289244.04225601576</v>
      </c>
      <c r="K20" s="16">
        <f t="shared" si="5"/>
        <v>304033.0593338146</v>
      </c>
      <c r="L20" s="30">
        <f t="shared" si="0"/>
        <v>101344.35311127153</v>
      </c>
    </row>
    <row r="21" spans="1:12" x14ac:dyDescent="0.35">
      <c r="A21">
        <v>141320</v>
      </c>
      <c r="B21" s="39">
        <v>8015</v>
      </c>
      <c r="C21" s="26" t="s">
        <v>54</v>
      </c>
      <c r="D21" t="s">
        <v>49</v>
      </c>
      <c r="E21">
        <v>8</v>
      </c>
      <c r="F21" s="28">
        <f t="shared" si="1"/>
        <v>1848.6271347248578</v>
      </c>
      <c r="G21" s="29">
        <f t="shared" si="2"/>
        <v>14789.017077798862</v>
      </c>
      <c r="H21" s="27">
        <v>1085</v>
      </c>
      <c r="I21" s="28">
        <f t="shared" si="3"/>
        <v>169.84382986260468</v>
      </c>
      <c r="J21" s="16">
        <f t="shared" si="4"/>
        <v>184280.55540092607</v>
      </c>
      <c r="K21" s="16">
        <f t="shared" si="5"/>
        <v>199069.57247872493</v>
      </c>
      <c r="L21" s="30">
        <f t="shared" si="0"/>
        <v>66356.524159574983</v>
      </c>
    </row>
    <row r="22" spans="1:12" x14ac:dyDescent="0.35">
      <c r="A22">
        <v>140112</v>
      </c>
      <c r="B22" s="39">
        <v>10005</v>
      </c>
      <c r="C22" s="26" t="s">
        <v>55</v>
      </c>
      <c r="D22" t="s">
        <v>49</v>
      </c>
      <c r="E22">
        <v>18</v>
      </c>
      <c r="F22" s="28">
        <f t="shared" si="1"/>
        <v>1848.6271347248578</v>
      </c>
      <c r="G22" s="29">
        <f t="shared" si="2"/>
        <v>33275.288425047438</v>
      </c>
      <c r="H22" s="27">
        <v>2411</v>
      </c>
      <c r="I22" s="28">
        <f t="shared" si="3"/>
        <v>169.84382986260468</v>
      </c>
      <c r="J22" s="16">
        <f t="shared" si="4"/>
        <v>409493.4737987399</v>
      </c>
      <c r="K22" s="16">
        <f t="shared" si="5"/>
        <v>442768.76222378731</v>
      </c>
      <c r="L22" s="30">
        <f t="shared" si="0"/>
        <v>147589.5874079291</v>
      </c>
    </row>
    <row r="23" spans="1:12" x14ac:dyDescent="0.35">
      <c r="A23">
        <v>141344</v>
      </c>
      <c r="B23" s="39">
        <v>13012</v>
      </c>
      <c r="C23" s="26" t="s">
        <v>56</v>
      </c>
      <c r="D23" t="s">
        <v>49</v>
      </c>
      <c r="E23">
        <v>0</v>
      </c>
      <c r="F23" s="28">
        <f t="shared" si="1"/>
        <v>1848.6271347248578</v>
      </c>
      <c r="G23" s="29">
        <f t="shared" si="2"/>
        <v>0</v>
      </c>
      <c r="H23" s="27">
        <v>908</v>
      </c>
      <c r="I23" s="28">
        <f t="shared" si="3"/>
        <v>169.84382986260468</v>
      </c>
      <c r="J23" s="16">
        <f t="shared" si="4"/>
        <v>154218.19751524506</v>
      </c>
      <c r="K23" s="16">
        <f t="shared" si="5"/>
        <v>154218.19751524506</v>
      </c>
      <c r="L23" s="30">
        <f t="shared" si="0"/>
        <v>51406.065838415023</v>
      </c>
    </row>
    <row r="24" spans="1:12" x14ac:dyDescent="0.35">
      <c r="A24">
        <v>141326</v>
      </c>
      <c r="B24" s="39">
        <v>13013</v>
      </c>
      <c r="C24" s="26" t="s">
        <v>57</v>
      </c>
      <c r="D24" t="s">
        <v>49</v>
      </c>
      <c r="E24">
        <v>31</v>
      </c>
      <c r="F24" s="28">
        <f t="shared" si="1"/>
        <v>1848.6271347248578</v>
      </c>
      <c r="G24" s="29">
        <f t="shared" si="2"/>
        <v>57307.441176470595</v>
      </c>
      <c r="H24" s="27">
        <v>3027</v>
      </c>
      <c r="I24" s="28">
        <f t="shared" si="3"/>
        <v>169.84382986260468</v>
      </c>
      <c r="J24" s="16">
        <f t="shared" si="4"/>
        <v>514117.27299410437</v>
      </c>
      <c r="K24" s="16">
        <f t="shared" si="5"/>
        <v>571424.71417057491</v>
      </c>
      <c r="L24" s="30">
        <f t="shared" si="0"/>
        <v>190474.90472352496</v>
      </c>
    </row>
    <row r="25" spans="1:12" x14ac:dyDescent="0.35">
      <c r="A25">
        <v>141343</v>
      </c>
      <c r="B25" s="39">
        <v>13019</v>
      </c>
      <c r="C25" s="26" t="s">
        <v>58</v>
      </c>
      <c r="D25" t="s">
        <v>49</v>
      </c>
      <c r="E25">
        <v>9</v>
      </c>
      <c r="F25" s="28">
        <f t="shared" si="1"/>
        <v>1848.6271347248578</v>
      </c>
      <c r="G25" s="29">
        <f t="shared" si="2"/>
        <v>16637.644212523719</v>
      </c>
      <c r="H25" s="27">
        <v>1947</v>
      </c>
      <c r="I25" s="28">
        <f t="shared" si="3"/>
        <v>169.84382986260468</v>
      </c>
      <c r="J25" s="16">
        <f t="shared" si="4"/>
        <v>330685.93674249132</v>
      </c>
      <c r="K25" s="16">
        <f t="shared" si="5"/>
        <v>347323.58095501503</v>
      </c>
      <c r="L25" s="30">
        <f t="shared" si="0"/>
        <v>115774.52698500501</v>
      </c>
    </row>
    <row r="26" spans="1:12" x14ac:dyDescent="0.35">
      <c r="A26">
        <v>141317</v>
      </c>
      <c r="B26" s="39">
        <v>13021</v>
      </c>
      <c r="C26" s="26" t="s">
        <v>59</v>
      </c>
      <c r="D26" t="s">
        <v>49</v>
      </c>
      <c r="E26">
        <v>160</v>
      </c>
      <c r="F26" s="28">
        <f t="shared" si="1"/>
        <v>1848.6271347248578</v>
      </c>
      <c r="G26" s="29">
        <f t="shared" si="2"/>
        <v>295780.34155597724</v>
      </c>
      <c r="H26" s="27">
        <v>4134</v>
      </c>
      <c r="I26" s="28">
        <f t="shared" si="3"/>
        <v>169.84382986260468</v>
      </c>
      <c r="J26" s="16">
        <f t="shared" si="4"/>
        <v>702134.39265200775</v>
      </c>
      <c r="K26" s="16">
        <f t="shared" si="5"/>
        <v>997914.73420798499</v>
      </c>
      <c r="L26" s="30">
        <f t="shared" si="0"/>
        <v>332638.24473599502</v>
      </c>
    </row>
    <row r="27" spans="1:12" x14ac:dyDescent="0.35">
      <c r="A27">
        <v>141300</v>
      </c>
      <c r="B27" s="39">
        <v>13023</v>
      </c>
      <c r="C27" s="26" t="s">
        <v>60</v>
      </c>
      <c r="D27" t="s">
        <v>49</v>
      </c>
      <c r="E27">
        <v>23</v>
      </c>
      <c r="F27" s="28">
        <f t="shared" si="1"/>
        <v>1848.6271347248578</v>
      </c>
      <c r="G27" s="29">
        <f t="shared" si="2"/>
        <v>42518.424098671727</v>
      </c>
      <c r="H27" s="27">
        <v>1080</v>
      </c>
      <c r="I27" s="28">
        <f t="shared" si="3"/>
        <v>169.84382986260468</v>
      </c>
      <c r="J27" s="16">
        <f t="shared" si="4"/>
        <v>183431.33625161304</v>
      </c>
      <c r="K27" s="16">
        <f t="shared" si="5"/>
        <v>225949.76035028478</v>
      </c>
      <c r="L27" s="30">
        <f t="shared" si="0"/>
        <v>75316.586783428254</v>
      </c>
    </row>
    <row r="28" spans="1:12" x14ac:dyDescent="0.35">
      <c r="A28">
        <v>141345</v>
      </c>
      <c r="B28" s="39">
        <v>14003</v>
      </c>
      <c r="C28" s="26" t="s">
        <v>61</v>
      </c>
      <c r="D28" t="s">
        <v>49</v>
      </c>
      <c r="E28">
        <v>0</v>
      </c>
      <c r="F28" s="28">
        <f t="shared" si="1"/>
        <v>1848.6271347248578</v>
      </c>
      <c r="G28" s="29">
        <f t="shared" si="2"/>
        <v>0</v>
      </c>
      <c r="H28" s="27">
        <v>494</v>
      </c>
      <c r="I28" s="28">
        <f t="shared" si="3"/>
        <v>169.84382986260468</v>
      </c>
      <c r="J28" s="16">
        <f t="shared" si="4"/>
        <v>83902.851952126715</v>
      </c>
      <c r="K28" s="16">
        <f t="shared" si="5"/>
        <v>83902.851952126715</v>
      </c>
      <c r="L28" s="30">
        <f t="shared" si="0"/>
        <v>27967.617317375571</v>
      </c>
    </row>
    <row r="29" spans="1:12" x14ac:dyDescent="0.35">
      <c r="A29">
        <v>141319</v>
      </c>
      <c r="B29" s="39">
        <v>16012</v>
      </c>
      <c r="C29" s="26" t="s">
        <v>62</v>
      </c>
      <c r="D29" t="s">
        <v>49</v>
      </c>
      <c r="E29">
        <v>0</v>
      </c>
      <c r="F29" s="28">
        <f t="shared" si="1"/>
        <v>1848.6271347248578</v>
      </c>
      <c r="G29" s="29">
        <f t="shared" si="2"/>
        <v>0</v>
      </c>
      <c r="H29" s="27">
        <v>721</v>
      </c>
      <c r="I29" s="28">
        <f t="shared" si="3"/>
        <v>169.84382986260468</v>
      </c>
      <c r="J29" s="16">
        <f t="shared" si="4"/>
        <v>122457.40133093797</v>
      </c>
      <c r="K29" s="16">
        <f t="shared" si="5"/>
        <v>122457.40133093797</v>
      </c>
      <c r="L29" s="30">
        <f t="shared" si="0"/>
        <v>40819.133776979324</v>
      </c>
    </row>
    <row r="30" spans="1:12" x14ac:dyDescent="0.35">
      <c r="A30">
        <v>140138</v>
      </c>
      <c r="B30" s="39">
        <v>18010</v>
      </c>
      <c r="C30" s="26" t="s">
        <v>63</v>
      </c>
      <c r="D30" t="s">
        <v>49</v>
      </c>
      <c r="E30">
        <v>1</v>
      </c>
      <c r="F30" s="28">
        <f t="shared" si="1"/>
        <v>1848.6271347248578</v>
      </c>
      <c r="G30" s="29">
        <f t="shared" si="2"/>
        <v>1848.6271347248578</v>
      </c>
      <c r="H30" s="27">
        <v>1187</v>
      </c>
      <c r="I30" s="28">
        <f t="shared" si="3"/>
        <v>169.84382986260468</v>
      </c>
      <c r="J30" s="16">
        <f t="shared" si="4"/>
        <v>201604.62604691176</v>
      </c>
      <c r="K30" s="16">
        <f t="shared" si="5"/>
        <v>203453.25318163662</v>
      </c>
      <c r="L30" s="30">
        <f t="shared" si="0"/>
        <v>67817.751060545546</v>
      </c>
    </row>
    <row r="31" spans="1:12" x14ac:dyDescent="0.35">
      <c r="A31">
        <v>140141</v>
      </c>
      <c r="B31" s="39">
        <v>18014</v>
      </c>
      <c r="C31" s="26" t="s">
        <v>64</v>
      </c>
      <c r="D31" t="s">
        <v>49</v>
      </c>
      <c r="E31">
        <v>109</v>
      </c>
      <c r="F31" s="28">
        <f t="shared" si="1"/>
        <v>1848.6271347248578</v>
      </c>
      <c r="G31" s="29">
        <f t="shared" si="2"/>
        <v>201500.35768500951</v>
      </c>
      <c r="H31" s="27">
        <v>3018</v>
      </c>
      <c r="I31" s="28">
        <f t="shared" si="3"/>
        <v>169.84382986260468</v>
      </c>
      <c r="J31" s="16">
        <f t="shared" si="4"/>
        <v>512588.67852534092</v>
      </c>
      <c r="K31" s="16">
        <f t="shared" si="5"/>
        <v>714089.03621035046</v>
      </c>
      <c r="L31" s="30">
        <f t="shared" si="0"/>
        <v>238029.67873678348</v>
      </c>
    </row>
    <row r="32" spans="1:12" x14ac:dyDescent="0.35">
      <c r="A32">
        <v>140038</v>
      </c>
      <c r="B32" s="39">
        <v>19001</v>
      </c>
      <c r="C32" s="26" t="s">
        <v>65</v>
      </c>
      <c r="D32" t="s">
        <v>49</v>
      </c>
      <c r="E32">
        <v>15</v>
      </c>
      <c r="F32" s="28">
        <f t="shared" si="1"/>
        <v>1848.6271347248578</v>
      </c>
      <c r="G32" s="29">
        <f t="shared" si="2"/>
        <v>27729.407020872866</v>
      </c>
      <c r="H32" s="27">
        <v>1987</v>
      </c>
      <c r="I32" s="28">
        <f t="shared" si="3"/>
        <v>169.84382986260468</v>
      </c>
      <c r="J32" s="16">
        <f t="shared" si="4"/>
        <v>337479.68993699551</v>
      </c>
      <c r="K32" s="16">
        <f t="shared" si="5"/>
        <v>365209.09695786837</v>
      </c>
      <c r="L32" s="30">
        <f t="shared" si="0"/>
        <v>121736.36565262279</v>
      </c>
    </row>
    <row r="33" spans="1:12" x14ac:dyDescent="0.35">
      <c r="A33">
        <v>141341</v>
      </c>
      <c r="B33" s="39">
        <v>19010</v>
      </c>
      <c r="C33" s="26" t="s">
        <v>66</v>
      </c>
      <c r="D33" t="s">
        <v>49</v>
      </c>
      <c r="E33">
        <v>633</v>
      </c>
      <c r="F33" s="28">
        <f t="shared" si="1"/>
        <v>1848.6271347248578</v>
      </c>
      <c r="G33" s="29">
        <f t="shared" si="2"/>
        <v>1170180.976280835</v>
      </c>
      <c r="H33" s="27">
        <v>7801</v>
      </c>
      <c r="I33" s="28">
        <f t="shared" si="3"/>
        <v>169.84382986260468</v>
      </c>
      <c r="J33" s="16">
        <f t="shared" si="4"/>
        <v>1324951.716758179</v>
      </c>
      <c r="K33" s="16">
        <f t="shared" si="5"/>
        <v>2495132.693039014</v>
      </c>
      <c r="L33" s="30">
        <f t="shared" si="0"/>
        <v>831710.8976796713</v>
      </c>
    </row>
    <row r="34" spans="1:12" x14ac:dyDescent="0.35">
      <c r="A34">
        <v>141332</v>
      </c>
      <c r="B34" s="39">
        <v>19023</v>
      </c>
      <c r="C34" s="26" t="s">
        <v>67</v>
      </c>
      <c r="D34" t="s">
        <v>49</v>
      </c>
      <c r="E34">
        <v>28</v>
      </c>
      <c r="F34" s="28">
        <f t="shared" si="1"/>
        <v>1848.6271347248578</v>
      </c>
      <c r="G34" s="29">
        <f t="shared" si="2"/>
        <v>51761.559772296016</v>
      </c>
      <c r="H34" s="27">
        <v>1859</v>
      </c>
      <c r="I34" s="28">
        <f t="shared" si="3"/>
        <v>169.84382986260468</v>
      </c>
      <c r="J34" s="16">
        <f t="shared" si="4"/>
        <v>315739.6797145821</v>
      </c>
      <c r="K34" s="16">
        <f t="shared" si="5"/>
        <v>367501.2394868781</v>
      </c>
      <c r="L34" s="30">
        <f t="shared" si="0"/>
        <v>122500.41316229269</v>
      </c>
    </row>
    <row r="35" spans="1:12" x14ac:dyDescent="0.35">
      <c r="A35">
        <v>141331</v>
      </c>
      <c r="B35" s="25"/>
      <c r="C35" s="26"/>
      <c r="F35" s="28"/>
      <c r="G35" s="29"/>
      <c r="H35" s="27"/>
      <c r="I35" s="28"/>
      <c r="J35" s="16"/>
      <c r="K35" s="16"/>
      <c r="L35" s="30"/>
    </row>
    <row r="36" spans="1:12" x14ac:dyDescent="0.35">
      <c r="A36">
        <v>140016</v>
      </c>
      <c r="B36" s="25"/>
      <c r="C36" s="26"/>
      <c r="F36" s="28"/>
      <c r="G36" s="29"/>
      <c r="H36" s="27"/>
      <c r="I36" s="28"/>
      <c r="J36" s="16"/>
      <c r="K36" s="16"/>
      <c r="L36" s="30"/>
    </row>
    <row r="37" spans="1:12" x14ac:dyDescent="0.35">
      <c r="A37">
        <v>141323</v>
      </c>
      <c r="B37" s="25"/>
      <c r="C37" s="26"/>
      <c r="F37" s="28"/>
      <c r="G37" s="29"/>
      <c r="H37" s="27"/>
      <c r="I37" s="28"/>
      <c r="J37" s="16"/>
      <c r="K37" s="16"/>
      <c r="L37" s="30"/>
    </row>
    <row r="38" spans="1:12" x14ac:dyDescent="0.35">
      <c r="A38">
        <v>140109</v>
      </c>
      <c r="B38" s="25"/>
      <c r="C38" s="26"/>
      <c r="F38" s="28"/>
      <c r="G38" s="29"/>
      <c r="H38" s="27"/>
      <c r="I38" s="28"/>
      <c r="J38" s="16"/>
      <c r="K38" s="16"/>
      <c r="L38" s="30"/>
    </row>
    <row r="39" spans="1:12" x14ac:dyDescent="0.35">
      <c r="A39">
        <v>141307</v>
      </c>
      <c r="B39" s="25"/>
      <c r="C39" s="26"/>
      <c r="F39" s="28"/>
      <c r="G39" s="29"/>
      <c r="H39" s="27"/>
      <c r="I39" s="28"/>
      <c r="J39" s="16"/>
      <c r="K39" s="16"/>
      <c r="L39" s="30"/>
    </row>
    <row r="40" spans="1:12" x14ac:dyDescent="0.35">
      <c r="A40">
        <v>141303</v>
      </c>
      <c r="B40" s="25"/>
      <c r="C40" s="26"/>
      <c r="F40" s="28"/>
      <c r="G40" s="29"/>
      <c r="H40" s="27"/>
      <c r="I40" s="28"/>
      <c r="J40" s="16"/>
      <c r="K40" s="16"/>
      <c r="L40" s="30"/>
    </row>
    <row r="41" spans="1:12" x14ac:dyDescent="0.35">
      <c r="A41">
        <v>141327</v>
      </c>
      <c r="B41" s="25"/>
      <c r="C41" s="26"/>
      <c r="F41" s="28"/>
      <c r="G41" s="29"/>
      <c r="H41" s="27"/>
      <c r="I41" s="28"/>
      <c r="J41" s="16"/>
      <c r="K41" s="16"/>
      <c r="L41" s="30"/>
    </row>
    <row r="42" spans="1:12" x14ac:dyDescent="0.35">
      <c r="A42">
        <v>141301</v>
      </c>
      <c r="B42" s="25"/>
      <c r="C42" s="26"/>
      <c r="F42" s="28"/>
      <c r="G42" s="29"/>
      <c r="H42" s="27"/>
      <c r="I42" s="28"/>
      <c r="J42" s="16"/>
      <c r="K42" s="16"/>
      <c r="L42" s="30"/>
    </row>
    <row r="43" spans="1:12" x14ac:dyDescent="0.35">
      <c r="A43">
        <v>141338</v>
      </c>
      <c r="B43" s="25"/>
      <c r="C43" s="26"/>
      <c r="F43" s="28"/>
      <c r="G43" s="29"/>
      <c r="H43" s="27"/>
      <c r="I43" s="28"/>
      <c r="J43" s="16"/>
      <c r="K43" s="16"/>
      <c r="L43" s="30"/>
    </row>
    <row r="44" spans="1:12" x14ac:dyDescent="0.35">
      <c r="A44">
        <v>140027</v>
      </c>
      <c r="B44" s="25"/>
      <c r="C44" s="26"/>
      <c r="F44" s="28"/>
      <c r="G44" s="29"/>
      <c r="H44" s="27"/>
      <c r="I44" s="28"/>
      <c r="J44" s="16"/>
      <c r="K44" s="16"/>
      <c r="L44" s="30"/>
    </row>
    <row r="45" spans="1:12" x14ac:dyDescent="0.35">
      <c r="A45">
        <v>140003</v>
      </c>
      <c r="B45" s="25"/>
      <c r="C45" s="26"/>
      <c r="F45" s="28"/>
      <c r="G45" s="29"/>
      <c r="H45" s="27"/>
      <c r="I45" s="28"/>
      <c r="J45" s="16"/>
      <c r="K45" s="16"/>
      <c r="L45" s="30"/>
    </row>
    <row r="46" spans="1:12" x14ac:dyDescent="0.35">
      <c r="A46">
        <v>140173</v>
      </c>
      <c r="B46" s="25"/>
      <c r="C46" s="26"/>
      <c r="F46" s="28"/>
      <c r="G46" s="29"/>
      <c r="H46" s="27"/>
      <c r="I46" s="28"/>
      <c r="J46" s="16"/>
      <c r="K46" s="16"/>
      <c r="L46" s="30"/>
    </row>
    <row r="47" spans="1:12" x14ac:dyDescent="0.35">
      <c r="A47">
        <v>141308</v>
      </c>
      <c r="B47" s="25"/>
      <c r="C47" s="26"/>
      <c r="F47" s="28"/>
      <c r="G47" s="29"/>
      <c r="H47" s="27"/>
      <c r="I47" s="28"/>
      <c r="J47" s="16"/>
      <c r="K47" s="16"/>
      <c r="L47" s="30"/>
    </row>
    <row r="48" spans="1:12" x14ac:dyDescent="0.35">
      <c r="A48">
        <v>140121</v>
      </c>
      <c r="B48" s="25"/>
      <c r="C48" s="26"/>
      <c r="F48" s="28"/>
      <c r="G48" s="29"/>
      <c r="H48" s="27"/>
      <c r="I48" s="28"/>
      <c r="J48" s="16"/>
      <c r="K48" s="16"/>
      <c r="L48" s="30"/>
    </row>
    <row r="49" spans="1:12" x14ac:dyDescent="0.35">
      <c r="A49">
        <v>141302</v>
      </c>
      <c r="B49" s="25"/>
      <c r="C49" s="26"/>
      <c r="F49" s="28"/>
      <c r="G49" s="29"/>
      <c r="H49" s="27"/>
      <c r="I49" s="28"/>
      <c r="J49" s="16"/>
      <c r="K49" s="16"/>
      <c r="L49" s="30"/>
    </row>
    <row r="50" spans="1:12" x14ac:dyDescent="0.35">
      <c r="A50">
        <v>141309</v>
      </c>
      <c r="B50" s="25"/>
      <c r="C50" s="26"/>
      <c r="F50" s="28"/>
      <c r="G50" s="29"/>
      <c r="H50" s="27"/>
      <c r="I50" s="28"/>
      <c r="J50" s="16"/>
      <c r="K50" s="16"/>
      <c r="L50" s="30"/>
    </row>
    <row r="51" spans="1:12" x14ac:dyDescent="0.35">
      <c r="A51">
        <v>141306</v>
      </c>
      <c r="B51" s="25"/>
      <c r="C51" s="26"/>
      <c r="F51" s="28"/>
      <c r="G51" s="29"/>
      <c r="H51" s="27"/>
      <c r="I51" s="28"/>
      <c r="J51" s="16"/>
      <c r="K51" s="16"/>
      <c r="L51" s="30"/>
    </row>
    <row r="52" spans="1:12" x14ac:dyDescent="0.35">
      <c r="A52">
        <v>141315</v>
      </c>
      <c r="B52" s="25"/>
      <c r="C52" s="26"/>
      <c r="F52" s="28"/>
      <c r="G52" s="29"/>
      <c r="H52" s="27"/>
      <c r="I52" s="28"/>
      <c r="J52" s="16"/>
      <c r="K52" s="16"/>
      <c r="L52" s="30"/>
    </row>
    <row r="53" spans="1:12" x14ac:dyDescent="0.35">
      <c r="A53">
        <v>141304</v>
      </c>
      <c r="B53" s="25"/>
      <c r="C53" s="26"/>
      <c r="F53" s="28"/>
      <c r="G53" s="29"/>
      <c r="H53" s="27"/>
      <c r="I53" s="28"/>
      <c r="J53" s="16"/>
      <c r="K53" s="16"/>
      <c r="L53" s="30"/>
    </row>
    <row r="54" spans="1:12" x14ac:dyDescent="0.35">
      <c r="A54">
        <v>140199</v>
      </c>
      <c r="B54" s="25"/>
      <c r="C54" s="26"/>
      <c r="F54" s="28"/>
      <c r="G54" s="29"/>
      <c r="H54" s="27"/>
      <c r="I54" s="28"/>
      <c r="J54" s="16"/>
      <c r="K54" s="16"/>
      <c r="L54" s="30"/>
    </row>
    <row r="55" spans="1:12" x14ac:dyDescent="0.35">
      <c r="A55">
        <v>140168</v>
      </c>
      <c r="B55" s="25"/>
      <c r="C55" s="26"/>
      <c r="F55" s="28"/>
      <c r="G55" s="29"/>
      <c r="H55" s="27"/>
      <c r="I55" s="28"/>
      <c r="J55" s="16"/>
      <c r="K55" s="16"/>
      <c r="L55" s="30"/>
    </row>
    <row r="56" spans="1:12" x14ac:dyDescent="0.35">
      <c r="A56">
        <v>141322</v>
      </c>
      <c r="B56" s="25"/>
      <c r="C56" s="26"/>
      <c r="F56" s="28"/>
      <c r="G56" s="29"/>
      <c r="H56" s="27"/>
      <c r="I56" s="28"/>
      <c r="J56" s="16"/>
      <c r="K56" s="16"/>
      <c r="L56" s="30"/>
    </row>
    <row r="57" spans="1:12" x14ac:dyDescent="0.35">
      <c r="A57">
        <v>140102</v>
      </c>
      <c r="B57" s="25"/>
      <c r="C57" s="26"/>
      <c r="F57" s="28"/>
      <c r="G57" s="29"/>
      <c r="H57" s="27"/>
      <c r="I57" s="28"/>
      <c r="J57" s="16"/>
      <c r="K57" s="16"/>
      <c r="L57" s="30"/>
    </row>
    <row r="58" spans="1:12" x14ac:dyDescent="0.35">
      <c r="A58">
        <v>141335</v>
      </c>
      <c r="B58" s="25"/>
      <c r="C58" s="26"/>
      <c r="F58" s="28"/>
      <c r="G58" s="29"/>
      <c r="H58" s="27"/>
      <c r="I58" s="28"/>
      <c r="J58" s="16"/>
      <c r="K58" s="16"/>
      <c r="L58" s="30"/>
    </row>
    <row r="59" spans="1:12" x14ac:dyDescent="0.35">
      <c r="A59">
        <v>140203</v>
      </c>
      <c r="B59" s="25"/>
      <c r="C59" s="26"/>
      <c r="F59" s="28"/>
      <c r="G59" s="29"/>
      <c r="H59" s="27"/>
      <c r="I59" s="28"/>
      <c r="J59" s="16"/>
      <c r="K59" s="16"/>
      <c r="L59" s="30"/>
    </row>
    <row r="60" spans="1:12" x14ac:dyDescent="0.35">
      <c r="A60">
        <v>141325</v>
      </c>
      <c r="B60" s="25"/>
      <c r="C60" s="26"/>
      <c r="F60" s="28"/>
      <c r="G60" s="29"/>
      <c r="H60" s="27"/>
      <c r="I60" s="28"/>
      <c r="J60" s="16"/>
      <c r="K60" s="16"/>
      <c r="L60" s="30"/>
    </row>
    <row r="61" spans="1:12" x14ac:dyDescent="0.35">
      <c r="A61">
        <v>140047</v>
      </c>
      <c r="B61" s="25"/>
      <c r="C61" s="26"/>
      <c r="F61" s="28"/>
      <c r="G61" s="29"/>
      <c r="H61" s="27"/>
      <c r="I61" s="28"/>
      <c r="J61" s="16"/>
      <c r="K61" s="16"/>
      <c r="L61" s="30"/>
    </row>
    <row r="62" spans="1:12" x14ac:dyDescent="0.35">
      <c r="A62">
        <v>141310</v>
      </c>
      <c r="B62" s="25"/>
      <c r="C62" s="26"/>
      <c r="F62" s="28"/>
      <c r="G62" s="29"/>
      <c r="H62" s="27"/>
      <c r="I62" s="28"/>
      <c r="J62" s="16"/>
      <c r="K62" s="16"/>
      <c r="L62" s="30"/>
    </row>
    <row r="63" spans="1:12" x14ac:dyDescent="0.35">
      <c r="A63">
        <v>141342</v>
      </c>
      <c r="B63" s="25"/>
      <c r="C63" s="26"/>
      <c r="F63" s="28"/>
      <c r="G63" s="29"/>
      <c r="H63" s="27"/>
      <c r="I63" s="28"/>
      <c r="J63" s="16"/>
      <c r="K63" s="16"/>
      <c r="L63" s="30"/>
    </row>
    <row r="64" spans="1:12" x14ac:dyDescent="0.35">
      <c r="A64">
        <v>140061</v>
      </c>
      <c r="B64" s="25"/>
      <c r="C64" s="26"/>
      <c r="F64" s="28"/>
      <c r="G64" s="29"/>
      <c r="H64" s="27"/>
      <c r="I64" s="28"/>
      <c r="J64" s="16"/>
      <c r="K64" s="16"/>
      <c r="L64" s="30"/>
    </row>
    <row r="65" spans="1:12" x14ac:dyDescent="0.35">
      <c r="A65">
        <v>141334</v>
      </c>
      <c r="B65" s="25"/>
      <c r="C65" s="26"/>
      <c r="F65" s="28"/>
      <c r="G65" s="29"/>
      <c r="H65" s="27"/>
      <c r="I65" s="28"/>
      <c r="J65" s="16"/>
      <c r="K65" s="16"/>
      <c r="L65" s="30"/>
    </row>
    <row r="66" spans="1:12" x14ac:dyDescent="0.35">
      <c r="A66">
        <v>141316</v>
      </c>
      <c r="B66" s="25"/>
      <c r="C66" s="26"/>
      <c r="F66" s="28"/>
      <c r="G66" s="29"/>
      <c r="H66" s="27"/>
      <c r="I66" s="28"/>
      <c r="J66" s="16"/>
      <c r="K66" s="16"/>
      <c r="L66" s="30"/>
    </row>
    <row r="67" spans="1:12" x14ac:dyDescent="0.35">
      <c r="E67" s="1"/>
      <c r="G67" s="40"/>
      <c r="H67" s="1"/>
      <c r="J67" s="40"/>
      <c r="K67" s="40"/>
    </row>
  </sheetData>
  <pageMargins left="0.7" right="0.7" top="0.75" bottom="0.75" header="0.3" footer="0.3"/>
  <pageSetup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9178-05E0-4E38-88B9-4668F0B366A3}">
  <dimension ref="A1:L54"/>
  <sheetViews>
    <sheetView topLeftCell="B1" workbookViewId="0">
      <selection activeCell="I16" sqref="I16"/>
    </sheetView>
  </sheetViews>
  <sheetFormatPr defaultRowHeight="14.5" x14ac:dyDescent="0.35"/>
  <cols>
    <col min="1" max="1" width="0" hidden="1" customWidth="1"/>
    <col min="3" max="3" width="32.7265625" bestFit="1" customWidth="1"/>
    <col min="4" max="4" width="13.54296875" bestFit="1" customWidth="1"/>
    <col min="6" max="6" width="12.26953125" customWidth="1"/>
    <col min="7" max="7" width="16.1796875" customWidth="1"/>
    <col min="8" max="8" width="12" customWidth="1"/>
    <col min="10" max="10" width="15" bestFit="1" customWidth="1"/>
    <col min="11" max="11" width="12" bestFit="1" customWidth="1"/>
    <col min="12" max="12" width="13.7265625" bestFit="1" customWidth="1"/>
  </cols>
  <sheetData>
    <row r="1" spans="1:12" x14ac:dyDescent="0.35">
      <c r="B1" s="1" t="s">
        <v>0</v>
      </c>
      <c r="F1" s="1" t="s">
        <v>1</v>
      </c>
      <c r="J1" s="2"/>
    </row>
    <row r="2" spans="1:12" x14ac:dyDescent="0.35">
      <c r="B2" s="1" t="s">
        <v>68</v>
      </c>
      <c r="J2" s="2"/>
    </row>
    <row r="3" spans="1:12" ht="15" thickBot="1" x14ac:dyDescent="0.4"/>
    <row r="4" spans="1:12" x14ac:dyDescent="0.35">
      <c r="C4" s="3" t="s">
        <v>3</v>
      </c>
      <c r="D4" s="4"/>
      <c r="E4" s="4"/>
      <c r="F4" s="4"/>
      <c r="G4" s="4" t="s">
        <v>4</v>
      </c>
      <c r="H4" s="5"/>
    </row>
    <row r="5" spans="1:12" x14ac:dyDescent="0.35">
      <c r="C5" s="41">
        <v>12389160</v>
      </c>
      <c r="D5" s="1"/>
      <c r="E5" s="1"/>
      <c r="F5" s="1"/>
      <c r="G5" s="42">
        <v>137437866</v>
      </c>
      <c r="H5" s="11"/>
      <c r="J5" s="16"/>
    </row>
    <row r="6" spans="1:12" x14ac:dyDescent="0.35">
      <c r="C6" s="33" t="s">
        <v>5</v>
      </c>
      <c r="D6" s="1"/>
      <c r="E6" s="1"/>
      <c r="F6" s="1"/>
      <c r="G6" s="34" t="s">
        <v>6</v>
      </c>
      <c r="H6" s="11"/>
      <c r="J6" s="16"/>
    </row>
    <row r="7" spans="1:12" ht="15" thickBot="1" x14ac:dyDescent="0.4">
      <c r="C7" s="35">
        <f>C5/4</f>
        <v>3097290</v>
      </c>
      <c r="D7" s="13"/>
      <c r="E7" s="13"/>
      <c r="F7" s="13"/>
      <c r="G7" s="14">
        <f>G5/4</f>
        <v>34359466.5</v>
      </c>
      <c r="H7" s="15"/>
    </row>
    <row r="8" spans="1:12" x14ac:dyDescent="0.35">
      <c r="C8" s="36"/>
      <c r="G8" s="37"/>
    </row>
    <row r="9" spans="1:12" x14ac:dyDescent="0.35">
      <c r="B9" s="1" t="s">
        <v>7</v>
      </c>
      <c r="G9" s="16"/>
    </row>
    <row r="10" spans="1:12" x14ac:dyDescent="0.35">
      <c r="B10" s="1"/>
      <c r="G10" s="16"/>
    </row>
    <row r="11" spans="1:12" x14ac:dyDescent="0.35">
      <c r="B11" s="1" t="s">
        <v>8</v>
      </c>
    </row>
    <row r="12" spans="1:12" x14ac:dyDescent="0.35">
      <c r="E12" s="37"/>
      <c r="F12" s="38"/>
      <c r="I12" s="38"/>
    </row>
    <row r="14" spans="1:12" s="18" customFormat="1" ht="72.5" x14ac:dyDescent="0.35">
      <c r="B14" s="19" t="s">
        <v>9</v>
      </c>
      <c r="C14" s="19" t="s">
        <v>10</v>
      </c>
      <c r="D14" s="19" t="s">
        <v>11</v>
      </c>
      <c r="E14" s="20" t="s">
        <v>12</v>
      </c>
      <c r="F14" s="19" t="s">
        <v>13</v>
      </c>
      <c r="G14" s="19" t="s">
        <v>14</v>
      </c>
      <c r="H14" s="20" t="s">
        <v>15</v>
      </c>
      <c r="I14" s="19" t="s">
        <v>16</v>
      </c>
      <c r="J14" s="19" t="s">
        <v>17</v>
      </c>
      <c r="K14" s="19" t="s">
        <v>18</v>
      </c>
      <c r="L14" s="19" t="s">
        <v>19</v>
      </c>
    </row>
    <row r="15" spans="1:12" s="18" customFormat="1" x14ac:dyDescent="0.35">
      <c r="B15" s="21"/>
      <c r="C15" s="21"/>
      <c r="D15" s="21"/>
      <c r="E15" s="22">
        <v>1199</v>
      </c>
      <c r="F15" s="23">
        <f>C7/E15</f>
        <v>2583.2276897414513</v>
      </c>
      <c r="G15" s="24">
        <f>SUM(G16:G54)</f>
        <v>3097290.0000000009</v>
      </c>
      <c r="H15" s="22">
        <v>81511</v>
      </c>
      <c r="I15" s="23">
        <f>G7/H15</f>
        <v>421.53165216964584</v>
      </c>
      <c r="J15" s="24">
        <f>SUM(J16:J54)</f>
        <v>34359466.499999993</v>
      </c>
      <c r="K15" s="24">
        <f>SUM(K16:K54)</f>
        <v>37456756.500000007</v>
      </c>
      <c r="L15" s="24">
        <f>K15/3</f>
        <v>12485585.500000002</v>
      </c>
    </row>
    <row r="16" spans="1:12" x14ac:dyDescent="0.35">
      <c r="A16">
        <v>141346</v>
      </c>
      <c r="B16" s="39">
        <v>1001</v>
      </c>
      <c r="C16" s="26" t="s">
        <v>69</v>
      </c>
      <c r="D16" t="s">
        <v>70</v>
      </c>
      <c r="E16">
        <v>5</v>
      </c>
      <c r="F16" s="28">
        <f>$F$15</f>
        <v>2583.2276897414513</v>
      </c>
      <c r="G16" s="29">
        <f>F16*E16</f>
        <v>12916.138448707257</v>
      </c>
      <c r="H16" s="27">
        <v>849</v>
      </c>
      <c r="I16" s="28">
        <f>$I$15</f>
        <v>421.53165216964584</v>
      </c>
      <c r="J16" s="16">
        <f>H16*I16</f>
        <v>357880.37269202934</v>
      </c>
      <c r="K16" s="16">
        <f>J16+G16</f>
        <v>370796.51114073658</v>
      </c>
      <c r="L16" s="30">
        <f t="shared" ref="L16:L52" si="0">K16/3</f>
        <v>123598.83704691219</v>
      </c>
    </row>
    <row r="17" spans="1:12" x14ac:dyDescent="0.35">
      <c r="A17">
        <v>141328</v>
      </c>
      <c r="B17" s="39">
        <v>1006</v>
      </c>
      <c r="C17" s="26" t="s">
        <v>71</v>
      </c>
      <c r="D17" t="s">
        <v>70</v>
      </c>
      <c r="E17">
        <v>19</v>
      </c>
      <c r="F17" s="28">
        <f t="shared" ref="F17:F54" si="1">$F$15</f>
        <v>2583.2276897414513</v>
      </c>
      <c r="G17" s="29">
        <f t="shared" ref="G17:G52" si="2">F17*E17</f>
        <v>49081.326105087574</v>
      </c>
      <c r="H17" s="27">
        <v>2562</v>
      </c>
      <c r="I17" s="28">
        <f t="shared" ref="I17:I54" si="3">$I$15</f>
        <v>421.53165216964584</v>
      </c>
      <c r="J17" s="16">
        <f t="shared" ref="J17:J52" si="4">H17*I17</f>
        <v>1079964.0928586326</v>
      </c>
      <c r="K17" s="16">
        <f t="shared" ref="K17:K52" si="5">J17+G17</f>
        <v>1129045.4189637201</v>
      </c>
      <c r="L17" s="30">
        <f t="shared" si="0"/>
        <v>376348.47298790672</v>
      </c>
    </row>
    <row r="18" spans="1:12" x14ac:dyDescent="0.35">
      <c r="A18">
        <v>141321</v>
      </c>
      <c r="B18" s="39">
        <v>3007</v>
      </c>
      <c r="C18" s="26" t="s">
        <v>72</v>
      </c>
      <c r="D18" t="s">
        <v>70</v>
      </c>
      <c r="E18">
        <v>18</v>
      </c>
      <c r="F18" s="28">
        <f t="shared" si="1"/>
        <v>2583.2276897414513</v>
      </c>
      <c r="G18" s="29">
        <f t="shared" si="2"/>
        <v>46498.098415346125</v>
      </c>
      <c r="H18" s="27">
        <v>1897</v>
      </c>
      <c r="I18" s="28">
        <f t="shared" si="3"/>
        <v>421.53165216964584</v>
      </c>
      <c r="J18" s="16">
        <f t="shared" si="4"/>
        <v>799645.54416581814</v>
      </c>
      <c r="K18" s="16">
        <f t="shared" si="5"/>
        <v>846143.64258116425</v>
      </c>
      <c r="L18" s="30">
        <f t="shared" si="0"/>
        <v>282047.8808603881</v>
      </c>
    </row>
    <row r="19" spans="1:12" x14ac:dyDescent="0.35">
      <c r="A19">
        <v>141324</v>
      </c>
      <c r="B19" s="39">
        <v>3009</v>
      </c>
      <c r="C19" s="26" t="s">
        <v>73</v>
      </c>
      <c r="D19" t="s">
        <v>70</v>
      </c>
      <c r="E19">
        <v>0</v>
      </c>
      <c r="F19" s="28">
        <f t="shared" si="1"/>
        <v>2583.2276897414513</v>
      </c>
      <c r="G19" s="29">
        <f t="shared" si="2"/>
        <v>0</v>
      </c>
      <c r="H19" s="27">
        <v>721</v>
      </c>
      <c r="I19" s="28">
        <f t="shared" si="3"/>
        <v>421.53165216964584</v>
      </c>
      <c r="J19" s="16">
        <f t="shared" si="4"/>
        <v>303924.32121431467</v>
      </c>
      <c r="K19" s="16">
        <f t="shared" si="5"/>
        <v>303924.32121431467</v>
      </c>
      <c r="L19" s="30">
        <f t="shared" si="0"/>
        <v>101308.10707143822</v>
      </c>
    </row>
    <row r="20" spans="1:12" x14ac:dyDescent="0.35">
      <c r="A20">
        <v>141305</v>
      </c>
      <c r="B20" s="39">
        <v>3010</v>
      </c>
      <c r="C20" s="26" t="s">
        <v>51</v>
      </c>
      <c r="D20" t="s">
        <v>70</v>
      </c>
      <c r="E20">
        <v>34</v>
      </c>
      <c r="F20" s="28">
        <f t="shared" si="1"/>
        <v>2583.2276897414513</v>
      </c>
      <c r="G20" s="29">
        <f t="shared" si="2"/>
        <v>87829.741451209338</v>
      </c>
      <c r="H20" s="27">
        <v>971</v>
      </c>
      <c r="I20" s="28">
        <f t="shared" si="3"/>
        <v>421.53165216964584</v>
      </c>
      <c r="J20" s="16">
        <f t="shared" si="4"/>
        <v>409307.23425672611</v>
      </c>
      <c r="K20" s="16">
        <f t="shared" si="5"/>
        <v>497136.97570793546</v>
      </c>
      <c r="L20" s="30">
        <f t="shared" si="0"/>
        <v>165712.3252359785</v>
      </c>
    </row>
    <row r="21" spans="1:12" x14ac:dyDescent="0.35">
      <c r="A21">
        <v>141320</v>
      </c>
      <c r="B21" s="39">
        <v>4009</v>
      </c>
      <c r="C21" s="26" t="s">
        <v>74</v>
      </c>
      <c r="D21" t="s">
        <v>70</v>
      </c>
      <c r="E21">
        <v>28</v>
      </c>
      <c r="F21" s="28">
        <f t="shared" si="1"/>
        <v>2583.2276897414513</v>
      </c>
      <c r="G21" s="29">
        <f t="shared" si="2"/>
        <v>72330.375312760632</v>
      </c>
      <c r="H21" s="27">
        <v>1393</v>
      </c>
      <c r="I21" s="28">
        <f t="shared" si="3"/>
        <v>421.53165216964584</v>
      </c>
      <c r="J21" s="16">
        <f t="shared" si="4"/>
        <v>587193.59147231665</v>
      </c>
      <c r="K21" s="16">
        <f t="shared" si="5"/>
        <v>659523.96678507724</v>
      </c>
      <c r="L21" s="30">
        <f t="shared" si="0"/>
        <v>219841.3222616924</v>
      </c>
    </row>
    <row r="22" spans="1:12" x14ac:dyDescent="0.35">
      <c r="A22">
        <v>140112</v>
      </c>
      <c r="B22" s="39">
        <v>5004</v>
      </c>
      <c r="C22" s="26" t="s">
        <v>75</v>
      </c>
      <c r="D22" t="s">
        <v>70</v>
      </c>
      <c r="E22">
        <v>5</v>
      </c>
      <c r="F22" s="28">
        <f t="shared" si="1"/>
        <v>2583.2276897414513</v>
      </c>
      <c r="G22" s="29">
        <f t="shared" si="2"/>
        <v>12916.138448707257</v>
      </c>
      <c r="H22" s="27">
        <v>2828</v>
      </c>
      <c r="I22" s="28">
        <f t="shared" si="3"/>
        <v>421.53165216964584</v>
      </c>
      <c r="J22" s="16">
        <f t="shared" si="4"/>
        <v>1192091.5123357584</v>
      </c>
      <c r="K22" s="16">
        <f t="shared" si="5"/>
        <v>1205007.6507844657</v>
      </c>
      <c r="L22" s="30">
        <f t="shared" si="0"/>
        <v>401669.21692815522</v>
      </c>
    </row>
    <row r="23" spans="1:12" x14ac:dyDescent="0.35">
      <c r="A23">
        <v>141344</v>
      </c>
      <c r="B23" s="39">
        <v>5009</v>
      </c>
      <c r="C23" s="26" t="s">
        <v>76</v>
      </c>
      <c r="D23" t="s">
        <v>70</v>
      </c>
      <c r="E23">
        <v>4</v>
      </c>
      <c r="F23" s="28">
        <f t="shared" si="1"/>
        <v>2583.2276897414513</v>
      </c>
      <c r="G23" s="29">
        <f t="shared" si="2"/>
        <v>10332.910758965805</v>
      </c>
      <c r="H23" s="27">
        <v>933</v>
      </c>
      <c r="I23" s="28">
        <f t="shared" si="3"/>
        <v>421.53165216964584</v>
      </c>
      <c r="J23" s="16">
        <f t="shared" si="4"/>
        <v>393289.03147427959</v>
      </c>
      <c r="K23" s="16">
        <f t="shared" si="5"/>
        <v>403621.94223324541</v>
      </c>
      <c r="L23" s="30">
        <f t="shared" si="0"/>
        <v>134540.64741108179</v>
      </c>
    </row>
    <row r="24" spans="1:12" x14ac:dyDescent="0.35">
      <c r="A24">
        <v>141326</v>
      </c>
      <c r="B24" s="39">
        <v>6002</v>
      </c>
      <c r="C24" s="26" t="s">
        <v>77</v>
      </c>
      <c r="D24" t="s">
        <v>70</v>
      </c>
      <c r="E24">
        <v>20</v>
      </c>
      <c r="F24" s="28">
        <f t="shared" si="1"/>
        <v>2583.2276897414513</v>
      </c>
      <c r="G24" s="29">
        <f t="shared" si="2"/>
        <v>51664.553794829029</v>
      </c>
      <c r="H24" s="27">
        <v>3605</v>
      </c>
      <c r="I24" s="28">
        <f t="shared" si="3"/>
        <v>421.53165216964584</v>
      </c>
      <c r="J24" s="16">
        <f t="shared" si="4"/>
        <v>1519621.6060715732</v>
      </c>
      <c r="K24" s="16">
        <f t="shared" si="5"/>
        <v>1571286.1598664022</v>
      </c>
      <c r="L24" s="30">
        <f t="shared" si="0"/>
        <v>523762.0532888007</v>
      </c>
    </row>
    <row r="25" spans="1:12" x14ac:dyDescent="0.35">
      <c r="A25">
        <v>141343</v>
      </c>
      <c r="B25" s="39">
        <v>7006</v>
      </c>
      <c r="C25" s="26" t="s">
        <v>78</v>
      </c>
      <c r="D25" t="s">
        <v>70</v>
      </c>
      <c r="E25">
        <v>103</v>
      </c>
      <c r="F25" s="28">
        <f t="shared" si="1"/>
        <v>2583.2276897414513</v>
      </c>
      <c r="G25" s="29">
        <f t="shared" si="2"/>
        <v>266072.45204336947</v>
      </c>
      <c r="H25" s="27">
        <v>3703</v>
      </c>
      <c r="I25" s="28">
        <f t="shared" si="3"/>
        <v>421.53165216964584</v>
      </c>
      <c r="J25" s="16">
        <f t="shared" si="4"/>
        <v>1560931.7079841986</v>
      </c>
      <c r="K25" s="16">
        <f t="shared" si="5"/>
        <v>1827004.160027568</v>
      </c>
      <c r="L25" s="30">
        <f t="shared" si="0"/>
        <v>609001.38667585596</v>
      </c>
    </row>
    <row r="26" spans="1:12" x14ac:dyDescent="0.35">
      <c r="A26">
        <v>141317</v>
      </c>
      <c r="B26" s="39">
        <v>7009</v>
      </c>
      <c r="C26" s="26" t="s">
        <v>79</v>
      </c>
      <c r="D26" t="s">
        <v>70</v>
      </c>
      <c r="E26">
        <v>9</v>
      </c>
      <c r="F26" s="28">
        <f t="shared" si="1"/>
        <v>2583.2276897414513</v>
      </c>
      <c r="G26" s="29">
        <f t="shared" si="2"/>
        <v>23249.049207673062</v>
      </c>
      <c r="H26" s="27">
        <v>671</v>
      </c>
      <c r="I26" s="28">
        <f t="shared" si="3"/>
        <v>421.53165216964584</v>
      </c>
      <c r="J26" s="16">
        <f t="shared" si="4"/>
        <v>282847.73860583233</v>
      </c>
      <c r="K26" s="16">
        <f t="shared" si="5"/>
        <v>306096.78781350539</v>
      </c>
      <c r="L26" s="30">
        <f t="shared" si="0"/>
        <v>102032.2626045018</v>
      </c>
    </row>
    <row r="27" spans="1:12" x14ac:dyDescent="0.35">
      <c r="A27">
        <v>141300</v>
      </c>
      <c r="B27" s="39">
        <v>8005</v>
      </c>
      <c r="C27" s="26" t="s">
        <v>80</v>
      </c>
      <c r="D27" t="s">
        <v>70</v>
      </c>
      <c r="E27">
        <v>10</v>
      </c>
      <c r="F27" s="28">
        <f t="shared" si="1"/>
        <v>2583.2276897414513</v>
      </c>
      <c r="G27" s="29">
        <f t="shared" si="2"/>
        <v>25832.276897414515</v>
      </c>
      <c r="H27" s="27">
        <v>677</v>
      </c>
      <c r="I27" s="28">
        <f t="shared" si="3"/>
        <v>421.53165216964584</v>
      </c>
      <c r="J27" s="16">
        <f t="shared" si="4"/>
        <v>285376.92851885024</v>
      </c>
      <c r="K27" s="16">
        <f t="shared" si="5"/>
        <v>311209.20541626477</v>
      </c>
      <c r="L27" s="30">
        <f t="shared" si="0"/>
        <v>103736.40180542158</v>
      </c>
    </row>
    <row r="28" spans="1:12" x14ac:dyDescent="0.35">
      <c r="A28">
        <v>141345</v>
      </c>
      <c r="B28" s="39">
        <v>8009</v>
      </c>
      <c r="C28" s="26" t="s">
        <v>81</v>
      </c>
      <c r="D28" t="s">
        <v>70</v>
      </c>
      <c r="E28">
        <v>23</v>
      </c>
      <c r="F28" s="28">
        <f t="shared" si="1"/>
        <v>2583.2276897414513</v>
      </c>
      <c r="G28" s="29">
        <f t="shared" si="2"/>
        <v>59414.236864053382</v>
      </c>
      <c r="H28" s="27">
        <v>959</v>
      </c>
      <c r="I28" s="28">
        <f t="shared" si="3"/>
        <v>421.53165216964584</v>
      </c>
      <c r="J28" s="16">
        <f t="shared" si="4"/>
        <v>404248.85443069035</v>
      </c>
      <c r="K28" s="16">
        <f t="shared" si="5"/>
        <v>463663.0912947437</v>
      </c>
      <c r="L28" s="30">
        <f t="shared" si="0"/>
        <v>154554.36376491457</v>
      </c>
    </row>
    <row r="29" spans="1:12" x14ac:dyDescent="0.35">
      <c r="A29">
        <v>141319</v>
      </c>
      <c r="B29" s="39">
        <v>8011</v>
      </c>
      <c r="C29" s="26" t="s">
        <v>82</v>
      </c>
      <c r="D29" t="s">
        <v>70</v>
      </c>
      <c r="E29">
        <v>12</v>
      </c>
      <c r="F29" s="28">
        <f t="shared" si="1"/>
        <v>2583.2276897414513</v>
      </c>
      <c r="G29" s="29">
        <f t="shared" si="2"/>
        <v>30998.732276897415</v>
      </c>
      <c r="H29" s="27">
        <v>1589</v>
      </c>
      <c r="I29" s="28">
        <f t="shared" si="3"/>
        <v>421.53165216964584</v>
      </c>
      <c r="J29" s="16">
        <f t="shared" si="4"/>
        <v>669813.79529756727</v>
      </c>
      <c r="K29" s="16">
        <f t="shared" si="5"/>
        <v>700812.52757446468</v>
      </c>
      <c r="L29" s="30">
        <f t="shared" si="0"/>
        <v>233604.17585815489</v>
      </c>
    </row>
    <row r="30" spans="1:12" x14ac:dyDescent="0.35">
      <c r="A30">
        <v>140138</v>
      </c>
      <c r="B30" s="39">
        <v>8014</v>
      </c>
      <c r="C30" s="26" t="s">
        <v>83</v>
      </c>
      <c r="D30" t="s">
        <v>70</v>
      </c>
      <c r="E30">
        <v>0</v>
      </c>
      <c r="F30" s="28">
        <f t="shared" si="1"/>
        <v>2583.2276897414513</v>
      </c>
      <c r="G30" s="29">
        <f t="shared" si="2"/>
        <v>0</v>
      </c>
      <c r="H30" s="27">
        <v>57</v>
      </c>
      <c r="I30" s="28">
        <f t="shared" si="3"/>
        <v>421.53165216964584</v>
      </c>
      <c r="J30" s="16">
        <f t="shared" si="4"/>
        <v>24027.304173669814</v>
      </c>
      <c r="K30" s="16">
        <f t="shared" si="5"/>
        <v>24027.304173669814</v>
      </c>
      <c r="L30" s="30">
        <f t="shared" si="0"/>
        <v>8009.1013912232711</v>
      </c>
    </row>
    <row r="31" spans="1:12" x14ac:dyDescent="0.35">
      <c r="A31">
        <v>140141</v>
      </c>
      <c r="B31" s="39">
        <v>8018</v>
      </c>
      <c r="C31" s="26" t="s">
        <v>84</v>
      </c>
      <c r="D31" t="s">
        <v>70</v>
      </c>
      <c r="E31">
        <v>17</v>
      </c>
      <c r="F31" s="28">
        <f t="shared" si="1"/>
        <v>2583.2276897414513</v>
      </c>
      <c r="G31" s="29">
        <f t="shared" si="2"/>
        <v>43914.870725604669</v>
      </c>
      <c r="H31" s="27">
        <v>4862</v>
      </c>
      <c r="I31" s="28">
        <f t="shared" si="3"/>
        <v>421.53165216964584</v>
      </c>
      <c r="J31" s="16">
        <f t="shared" si="4"/>
        <v>2049486.8928488181</v>
      </c>
      <c r="K31" s="16">
        <f t="shared" si="5"/>
        <v>2093401.7635744228</v>
      </c>
      <c r="L31" s="30">
        <f t="shared" si="0"/>
        <v>697800.58785814093</v>
      </c>
    </row>
    <row r="32" spans="1:12" x14ac:dyDescent="0.35">
      <c r="A32">
        <v>140038</v>
      </c>
      <c r="B32" s="39">
        <v>10002</v>
      </c>
      <c r="C32" s="26" t="s">
        <v>85</v>
      </c>
      <c r="D32" t="s">
        <v>70</v>
      </c>
      <c r="E32">
        <v>296</v>
      </c>
      <c r="F32" s="28">
        <f t="shared" si="1"/>
        <v>2583.2276897414513</v>
      </c>
      <c r="G32" s="29">
        <f t="shared" si="2"/>
        <v>764635.39616346953</v>
      </c>
      <c r="H32" s="27">
        <v>4363</v>
      </c>
      <c r="I32" s="28">
        <f t="shared" si="3"/>
        <v>421.53165216964584</v>
      </c>
      <c r="J32" s="16">
        <f t="shared" si="4"/>
        <v>1839142.5984161648</v>
      </c>
      <c r="K32" s="16">
        <f t="shared" si="5"/>
        <v>2603777.9945796342</v>
      </c>
      <c r="L32" s="30">
        <f t="shared" si="0"/>
        <v>867925.99819321139</v>
      </c>
    </row>
    <row r="33" spans="1:12" x14ac:dyDescent="0.35">
      <c r="A33">
        <v>141341</v>
      </c>
      <c r="B33" s="39">
        <v>11004</v>
      </c>
      <c r="C33" s="26" t="s">
        <v>86</v>
      </c>
      <c r="D33" t="s">
        <v>70</v>
      </c>
      <c r="E33">
        <v>10</v>
      </c>
      <c r="F33" s="28">
        <f t="shared" si="1"/>
        <v>2583.2276897414513</v>
      </c>
      <c r="G33" s="29">
        <f t="shared" si="2"/>
        <v>25832.276897414515</v>
      </c>
      <c r="H33" s="27">
        <v>3425</v>
      </c>
      <c r="I33" s="28">
        <f t="shared" si="3"/>
        <v>421.53165216964584</v>
      </c>
      <c r="J33" s="16">
        <f t="shared" si="4"/>
        <v>1443745.9086810369</v>
      </c>
      <c r="K33" s="16">
        <f t="shared" si="5"/>
        <v>1469578.1855784515</v>
      </c>
      <c r="L33" s="30">
        <f t="shared" si="0"/>
        <v>489859.39519281714</v>
      </c>
    </row>
    <row r="34" spans="1:12" x14ac:dyDescent="0.35">
      <c r="A34">
        <v>141332</v>
      </c>
      <c r="B34" s="39">
        <v>12004</v>
      </c>
      <c r="C34" s="26" t="s">
        <v>87</v>
      </c>
      <c r="D34" t="s">
        <v>70</v>
      </c>
      <c r="E34">
        <v>22</v>
      </c>
      <c r="F34" s="28">
        <f t="shared" si="1"/>
        <v>2583.2276897414513</v>
      </c>
      <c r="G34" s="29">
        <f t="shared" si="2"/>
        <v>56831.009174311926</v>
      </c>
      <c r="H34" s="27">
        <v>2520</v>
      </c>
      <c r="I34" s="28">
        <f t="shared" si="3"/>
        <v>421.53165216964584</v>
      </c>
      <c r="J34" s="16">
        <f t="shared" si="4"/>
        <v>1062259.7634675074</v>
      </c>
      <c r="K34" s="16">
        <f t="shared" si="5"/>
        <v>1119090.7726418194</v>
      </c>
      <c r="L34" s="30">
        <f t="shared" si="0"/>
        <v>373030.25754727313</v>
      </c>
    </row>
    <row r="35" spans="1:12" x14ac:dyDescent="0.35">
      <c r="A35">
        <v>141331</v>
      </c>
      <c r="B35" s="39">
        <v>12005</v>
      </c>
      <c r="C35" s="26" t="s">
        <v>88</v>
      </c>
      <c r="D35" t="s">
        <v>70</v>
      </c>
      <c r="E35">
        <v>2</v>
      </c>
      <c r="F35" s="28">
        <f t="shared" si="1"/>
        <v>2583.2276897414513</v>
      </c>
      <c r="G35" s="29">
        <f t="shared" si="2"/>
        <v>5166.4553794829026</v>
      </c>
      <c r="H35" s="27">
        <v>2134</v>
      </c>
      <c r="I35" s="28">
        <f t="shared" si="3"/>
        <v>421.53165216964584</v>
      </c>
      <c r="J35" s="16">
        <f t="shared" si="4"/>
        <v>899548.54573002423</v>
      </c>
      <c r="K35" s="16">
        <f t="shared" si="5"/>
        <v>904715.00110950717</v>
      </c>
      <c r="L35" s="30">
        <f t="shared" si="0"/>
        <v>301571.66703650239</v>
      </c>
    </row>
    <row r="36" spans="1:12" x14ac:dyDescent="0.35">
      <c r="A36">
        <v>140016</v>
      </c>
      <c r="B36" s="39">
        <v>12007</v>
      </c>
      <c r="C36" s="26" t="s">
        <v>89</v>
      </c>
      <c r="D36" t="s">
        <v>70</v>
      </c>
      <c r="E36">
        <v>88</v>
      </c>
      <c r="F36" s="28">
        <f t="shared" si="1"/>
        <v>2583.2276897414513</v>
      </c>
      <c r="G36" s="29">
        <f t="shared" si="2"/>
        <v>227324.03669724771</v>
      </c>
      <c r="H36" s="27">
        <v>2378</v>
      </c>
      <c r="I36" s="28">
        <f t="shared" si="3"/>
        <v>421.53165216964584</v>
      </c>
      <c r="J36" s="16">
        <f t="shared" si="4"/>
        <v>1002402.2688594178</v>
      </c>
      <c r="K36" s="16">
        <f t="shared" si="5"/>
        <v>1229726.3055566654</v>
      </c>
      <c r="L36" s="30">
        <f t="shared" si="0"/>
        <v>409908.76851888845</v>
      </c>
    </row>
    <row r="37" spans="1:12" x14ac:dyDescent="0.35">
      <c r="A37">
        <v>141323</v>
      </c>
      <c r="B37" s="39">
        <v>13005</v>
      </c>
      <c r="C37" s="26" t="s">
        <v>90</v>
      </c>
      <c r="D37" t="s">
        <v>70</v>
      </c>
      <c r="E37">
        <v>15</v>
      </c>
      <c r="F37" s="28">
        <f t="shared" si="1"/>
        <v>2583.2276897414513</v>
      </c>
      <c r="G37" s="29">
        <f t="shared" si="2"/>
        <v>38748.415346121772</v>
      </c>
      <c r="H37" s="27">
        <v>2769</v>
      </c>
      <c r="I37" s="28">
        <f t="shared" si="3"/>
        <v>421.53165216964584</v>
      </c>
      <c r="J37" s="16">
        <f t="shared" si="4"/>
        <v>1167221.1448577493</v>
      </c>
      <c r="K37" s="16">
        <f t="shared" si="5"/>
        <v>1205969.5602038712</v>
      </c>
      <c r="L37" s="30">
        <f t="shared" si="0"/>
        <v>401989.85340129043</v>
      </c>
    </row>
    <row r="38" spans="1:12" x14ac:dyDescent="0.35">
      <c r="A38">
        <v>140109</v>
      </c>
      <c r="B38" s="39">
        <v>13009</v>
      </c>
      <c r="C38" s="26" t="s">
        <v>91</v>
      </c>
      <c r="D38" t="s">
        <v>70</v>
      </c>
      <c r="E38">
        <v>13</v>
      </c>
      <c r="F38" s="28">
        <f t="shared" si="1"/>
        <v>2583.2276897414513</v>
      </c>
      <c r="G38" s="29">
        <f t="shared" si="2"/>
        <v>33581.959966638868</v>
      </c>
      <c r="H38" s="27">
        <v>2459</v>
      </c>
      <c r="I38" s="28">
        <f t="shared" si="3"/>
        <v>421.53165216964584</v>
      </c>
      <c r="J38" s="16">
        <f t="shared" si="4"/>
        <v>1036546.3326851592</v>
      </c>
      <c r="K38" s="16">
        <f t="shared" si="5"/>
        <v>1070128.2926517981</v>
      </c>
      <c r="L38" s="30">
        <f t="shared" si="0"/>
        <v>356709.43088393268</v>
      </c>
    </row>
    <row r="39" spans="1:12" x14ac:dyDescent="0.35">
      <c r="A39">
        <v>141307</v>
      </c>
      <c r="B39" s="39">
        <v>13010</v>
      </c>
      <c r="C39" s="26" t="s">
        <v>92</v>
      </c>
      <c r="D39" t="s">
        <v>70</v>
      </c>
      <c r="E39">
        <v>4</v>
      </c>
      <c r="F39" s="28">
        <f t="shared" si="1"/>
        <v>2583.2276897414513</v>
      </c>
      <c r="G39" s="29">
        <f t="shared" si="2"/>
        <v>10332.910758965805</v>
      </c>
      <c r="H39" s="27">
        <v>1531</v>
      </c>
      <c r="I39" s="28">
        <f t="shared" si="3"/>
        <v>421.53165216964584</v>
      </c>
      <c r="J39" s="16">
        <f t="shared" si="4"/>
        <v>645364.95947172772</v>
      </c>
      <c r="K39" s="16">
        <f t="shared" si="5"/>
        <v>655697.87023069349</v>
      </c>
      <c r="L39" s="30">
        <f t="shared" si="0"/>
        <v>218565.95674356449</v>
      </c>
    </row>
    <row r="40" spans="1:12" x14ac:dyDescent="0.35">
      <c r="A40">
        <v>141303</v>
      </c>
      <c r="B40" s="39">
        <v>13024</v>
      </c>
      <c r="C40" s="26" t="s">
        <v>93</v>
      </c>
      <c r="D40" t="s">
        <v>70</v>
      </c>
      <c r="E40">
        <v>33</v>
      </c>
      <c r="F40" s="28">
        <f t="shared" si="1"/>
        <v>2583.2276897414513</v>
      </c>
      <c r="G40" s="29">
        <f t="shared" si="2"/>
        <v>85246.513761467897</v>
      </c>
      <c r="H40" s="27">
        <v>3717</v>
      </c>
      <c r="I40" s="28">
        <f t="shared" si="3"/>
        <v>421.53165216964584</v>
      </c>
      <c r="J40" s="16">
        <f t="shared" si="4"/>
        <v>1566833.1511145735</v>
      </c>
      <c r="K40" s="16">
        <f t="shared" si="5"/>
        <v>1652079.6648760415</v>
      </c>
      <c r="L40" s="30">
        <f t="shared" si="0"/>
        <v>550693.22162534716</v>
      </c>
    </row>
    <row r="41" spans="1:12" x14ac:dyDescent="0.35">
      <c r="B41" s="43">
        <v>15006</v>
      </c>
      <c r="C41" s="26" t="s">
        <v>94</v>
      </c>
      <c r="D41" t="s">
        <v>70</v>
      </c>
      <c r="E41">
        <v>272</v>
      </c>
      <c r="F41" s="28">
        <f t="shared" si="1"/>
        <v>2583.2276897414513</v>
      </c>
      <c r="G41" s="29">
        <f t="shared" si="2"/>
        <v>702637.93160967471</v>
      </c>
      <c r="H41" s="27">
        <v>6375</v>
      </c>
      <c r="I41" s="28">
        <f t="shared" si="3"/>
        <v>421.53165216964584</v>
      </c>
      <c r="J41" s="16">
        <f t="shared" si="4"/>
        <v>2687264.2825814923</v>
      </c>
      <c r="K41" s="16">
        <f t="shared" si="5"/>
        <v>3389902.2141911671</v>
      </c>
      <c r="L41" s="30">
        <f t="shared" si="0"/>
        <v>1129967.4047303891</v>
      </c>
    </row>
    <row r="42" spans="1:12" x14ac:dyDescent="0.35">
      <c r="A42">
        <v>141327</v>
      </c>
      <c r="B42" s="39">
        <v>16001</v>
      </c>
      <c r="C42" s="26" t="s">
        <v>95</v>
      </c>
      <c r="D42" t="s">
        <v>70</v>
      </c>
      <c r="E42">
        <v>2</v>
      </c>
      <c r="F42" s="28">
        <f t="shared" si="1"/>
        <v>2583.2276897414513</v>
      </c>
      <c r="G42" s="29">
        <f t="shared" si="2"/>
        <v>5166.4553794829026</v>
      </c>
      <c r="H42" s="27">
        <v>1593</v>
      </c>
      <c r="I42" s="28">
        <f t="shared" si="3"/>
        <v>421.53165216964584</v>
      </c>
      <c r="J42" s="16">
        <f t="shared" si="4"/>
        <v>671499.92190624587</v>
      </c>
      <c r="K42" s="16">
        <f t="shared" si="5"/>
        <v>676666.37728572881</v>
      </c>
      <c r="L42" s="30">
        <f t="shared" si="0"/>
        <v>225555.45909524293</v>
      </c>
    </row>
    <row r="43" spans="1:12" x14ac:dyDescent="0.35">
      <c r="A43">
        <v>141301</v>
      </c>
      <c r="B43" s="39">
        <v>16002</v>
      </c>
      <c r="C43" s="26" t="s">
        <v>96</v>
      </c>
      <c r="D43" t="s">
        <v>70</v>
      </c>
      <c r="E43">
        <v>13</v>
      </c>
      <c r="F43" s="28">
        <f t="shared" si="1"/>
        <v>2583.2276897414513</v>
      </c>
      <c r="G43" s="29">
        <f t="shared" si="2"/>
        <v>33581.959966638868</v>
      </c>
      <c r="H43" s="27">
        <v>4610</v>
      </c>
      <c r="I43" s="28">
        <f t="shared" si="3"/>
        <v>421.53165216964584</v>
      </c>
      <c r="J43" s="16">
        <f t="shared" si="4"/>
        <v>1943260.9165020674</v>
      </c>
      <c r="K43" s="16">
        <f t="shared" si="5"/>
        <v>1976842.8764687062</v>
      </c>
      <c r="L43" s="30">
        <f t="shared" si="0"/>
        <v>658947.62548956869</v>
      </c>
    </row>
    <row r="44" spans="1:12" x14ac:dyDescent="0.35">
      <c r="A44">
        <v>141338</v>
      </c>
      <c r="B44" s="39">
        <v>16009</v>
      </c>
      <c r="C44" s="26" t="s">
        <v>97</v>
      </c>
      <c r="D44" t="s">
        <v>70</v>
      </c>
      <c r="E44">
        <v>19</v>
      </c>
      <c r="F44" s="28">
        <f t="shared" si="1"/>
        <v>2583.2276897414513</v>
      </c>
      <c r="G44" s="29">
        <f t="shared" si="2"/>
        <v>49081.326105087574</v>
      </c>
      <c r="H44" s="27">
        <v>1196</v>
      </c>
      <c r="I44" s="28">
        <f t="shared" si="3"/>
        <v>421.53165216964584</v>
      </c>
      <c r="J44" s="16">
        <f t="shared" si="4"/>
        <v>504151.85599489644</v>
      </c>
      <c r="K44" s="16">
        <f t="shared" si="5"/>
        <v>553233.18209998403</v>
      </c>
      <c r="L44" s="30">
        <f t="shared" si="0"/>
        <v>184411.06069999468</v>
      </c>
    </row>
    <row r="45" spans="1:12" x14ac:dyDescent="0.35">
      <c r="A45">
        <v>140027</v>
      </c>
      <c r="B45" s="39">
        <v>16011</v>
      </c>
      <c r="C45" s="26" t="s">
        <v>98</v>
      </c>
      <c r="D45" t="s">
        <v>70</v>
      </c>
      <c r="E45">
        <v>16</v>
      </c>
      <c r="F45" s="28">
        <f t="shared" si="1"/>
        <v>2583.2276897414513</v>
      </c>
      <c r="G45" s="29">
        <f t="shared" si="2"/>
        <v>41331.643035863221</v>
      </c>
      <c r="H45" s="27">
        <v>2735</v>
      </c>
      <c r="I45" s="28">
        <f t="shared" si="3"/>
        <v>421.53165216964584</v>
      </c>
      <c r="J45" s="16">
        <f t="shared" si="4"/>
        <v>1152889.0686839814</v>
      </c>
      <c r="K45" s="16">
        <f t="shared" si="5"/>
        <v>1194220.7117198447</v>
      </c>
      <c r="L45" s="30">
        <f t="shared" si="0"/>
        <v>398073.57057328155</v>
      </c>
    </row>
    <row r="46" spans="1:12" x14ac:dyDescent="0.35">
      <c r="A46">
        <v>140003</v>
      </c>
      <c r="B46" s="39">
        <v>18001</v>
      </c>
      <c r="C46" s="26" t="s">
        <v>99</v>
      </c>
      <c r="D46" t="s">
        <v>70</v>
      </c>
      <c r="E46">
        <v>10</v>
      </c>
      <c r="F46" s="28">
        <f t="shared" si="1"/>
        <v>2583.2276897414513</v>
      </c>
      <c r="G46" s="29">
        <f t="shared" si="2"/>
        <v>25832.276897414515</v>
      </c>
      <c r="H46" s="27">
        <v>627</v>
      </c>
      <c r="I46" s="28">
        <f t="shared" si="3"/>
        <v>421.53165216964584</v>
      </c>
      <c r="J46" s="16">
        <f t="shared" si="4"/>
        <v>264300.34591036796</v>
      </c>
      <c r="K46" s="16">
        <f t="shared" si="5"/>
        <v>290132.62280778249</v>
      </c>
      <c r="L46" s="30">
        <f t="shared" si="0"/>
        <v>96710.874269260836</v>
      </c>
    </row>
    <row r="47" spans="1:12" x14ac:dyDescent="0.35">
      <c r="A47">
        <v>140173</v>
      </c>
      <c r="B47" s="39">
        <v>18004</v>
      </c>
      <c r="C47" s="26" t="s">
        <v>100</v>
      </c>
      <c r="D47" t="s">
        <v>70</v>
      </c>
      <c r="E47">
        <v>13</v>
      </c>
      <c r="F47" s="28">
        <f t="shared" si="1"/>
        <v>2583.2276897414513</v>
      </c>
      <c r="G47" s="29">
        <f t="shared" si="2"/>
        <v>33581.959966638868</v>
      </c>
      <c r="H47" s="27">
        <v>1508</v>
      </c>
      <c r="I47" s="28">
        <f t="shared" si="3"/>
        <v>421.53165216964584</v>
      </c>
      <c r="J47" s="16">
        <f t="shared" si="4"/>
        <v>635669.73147182597</v>
      </c>
      <c r="K47" s="16">
        <f t="shared" si="5"/>
        <v>669251.6914384648</v>
      </c>
      <c r="L47" s="30">
        <f t="shared" si="0"/>
        <v>223083.89714615492</v>
      </c>
    </row>
    <row r="48" spans="1:12" x14ac:dyDescent="0.35">
      <c r="A48">
        <v>141308</v>
      </c>
      <c r="B48" s="39">
        <v>18013</v>
      </c>
      <c r="C48" s="26" t="s">
        <v>101</v>
      </c>
      <c r="D48" t="s">
        <v>70</v>
      </c>
      <c r="E48">
        <v>10</v>
      </c>
      <c r="F48" s="28">
        <f t="shared" si="1"/>
        <v>2583.2276897414513</v>
      </c>
      <c r="G48" s="29">
        <f t="shared" si="2"/>
        <v>25832.276897414515</v>
      </c>
      <c r="H48" s="27">
        <v>895</v>
      </c>
      <c r="I48" s="28">
        <f t="shared" si="3"/>
        <v>421.53165216964584</v>
      </c>
      <c r="J48" s="16">
        <f t="shared" si="4"/>
        <v>377270.82869183301</v>
      </c>
      <c r="K48" s="16">
        <f t="shared" si="5"/>
        <v>403103.10558924754</v>
      </c>
      <c r="L48" s="30">
        <f t="shared" si="0"/>
        <v>134367.7018630825</v>
      </c>
    </row>
    <row r="49" spans="1:12" x14ac:dyDescent="0.35">
      <c r="A49">
        <v>140121</v>
      </c>
      <c r="B49" s="39">
        <v>19009</v>
      </c>
      <c r="C49" s="26" t="s">
        <v>102</v>
      </c>
      <c r="D49" t="s">
        <v>70</v>
      </c>
      <c r="E49">
        <v>5</v>
      </c>
      <c r="F49" s="28">
        <f t="shared" si="1"/>
        <v>2583.2276897414513</v>
      </c>
      <c r="G49" s="29">
        <f t="shared" si="2"/>
        <v>12916.138448707257</v>
      </c>
      <c r="H49" s="27">
        <v>1199</v>
      </c>
      <c r="I49" s="28">
        <f t="shared" si="3"/>
        <v>421.53165216964584</v>
      </c>
      <c r="J49" s="16">
        <f t="shared" si="4"/>
        <v>505416.45095140534</v>
      </c>
      <c r="K49" s="16">
        <f t="shared" si="5"/>
        <v>518332.58940011257</v>
      </c>
      <c r="L49" s="30">
        <f t="shared" si="0"/>
        <v>172777.52980003753</v>
      </c>
    </row>
    <row r="50" spans="1:12" x14ac:dyDescent="0.35">
      <c r="A50">
        <v>141302</v>
      </c>
      <c r="B50" s="39">
        <v>19028</v>
      </c>
      <c r="C50" s="26" t="s">
        <v>103</v>
      </c>
      <c r="D50" t="s">
        <v>70</v>
      </c>
      <c r="E50">
        <v>25</v>
      </c>
      <c r="F50" s="28">
        <f t="shared" si="1"/>
        <v>2583.2276897414513</v>
      </c>
      <c r="G50" s="29">
        <f t="shared" si="2"/>
        <v>64580.692243536279</v>
      </c>
      <c r="H50" s="27">
        <v>1636</v>
      </c>
      <c r="I50" s="28">
        <f t="shared" si="3"/>
        <v>421.53165216964584</v>
      </c>
      <c r="J50" s="16">
        <f t="shared" si="4"/>
        <v>689625.78294954065</v>
      </c>
      <c r="K50" s="16">
        <f t="shared" si="5"/>
        <v>754206.47519307688</v>
      </c>
      <c r="L50" s="30">
        <f t="shared" si="0"/>
        <v>251402.15839769228</v>
      </c>
    </row>
    <row r="51" spans="1:12" x14ac:dyDescent="0.35">
      <c r="A51">
        <v>141309</v>
      </c>
      <c r="B51" s="39">
        <v>20001</v>
      </c>
      <c r="C51" s="26" t="s">
        <v>104</v>
      </c>
      <c r="D51" t="s">
        <v>70</v>
      </c>
      <c r="E51">
        <v>9</v>
      </c>
      <c r="F51" s="28">
        <f t="shared" si="1"/>
        <v>2583.2276897414513</v>
      </c>
      <c r="G51" s="29">
        <f t="shared" si="2"/>
        <v>23249.049207673062</v>
      </c>
      <c r="H51" s="27">
        <v>1876</v>
      </c>
      <c r="I51" s="28">
        <f t="shared" si="3"/>
        <v>421.53165216964584</v>
      </c>
      <c r="J51" s="16">
        <f t="shared" si="4"/>
        <v>790793.37947025558</v>
      </c>
      <c r="K51" s="16">
        <f t="shared" si="5"/>
        <v>814042.42867792863</v>
      </c>
      <c r="L51" s="30">
        <f t="shared" si="0"/>
        <v>271347.47622597619</v>
      </c>
    </row>
    <row r="52" spans="1:12" x14ac:dyDescent="0.35">
      <c r="A52">
        <v>141306</v>
      </c>
      <c r="B52" s="39">
        <v>22002</v>
      </c>
      <c r="C52" s="26" t="s">
        <v>105</v>
      </c>
      <c r="D52" t="s">
        <v>70</v>
      </c>
      <c r="E52">
        <v>1</v>
      </c>
      <c r="F52" s="28">
        <f t="shared" si="1"/>
        <v>2583.2276897414513</v>
      </c>
      <c r="G52" s="29">
        <f t="shared" si="2"/>
        <v>2583.2276897414513</v>
      </c>
      <c r="H52" s="27">
        <v>998</v>
      </c>
      <c r="I52" s="28">
        <f t="shared" si="3"/>
        <v>421.53165216964584</v>
      </c>
      <c r="J52" s="16">
        <f t="shared" si="4"/>
        <v>420688.58886530652</v>
      </c>
      <c r="K52" s="16">
        <f t="shared" si="5"/>
        <v>423271.81655504799</v>
      </c>
      <c r="L52" s="30">
        <f t="shared" si="0"/>
        <v>141090.60551834933</v>
      </c>
    </row>
    <row r="53" spans="1:12" x14ac:dyDescent="0.35">
      <c r="B53" s="39">
        <v>23001</v>
      </c>
      <c r="C53" s="26" t="s">
        <v>106</v>
      </c>
      <c r="D53" t="s">
        <v>70</v>
      </c>
      <c r="E53">
        <v>7</v>
      </c>
      <c r="F53" s="28">
        <f t="shared" si="1"/>
        <v>2583.2276897414513</v>
      </c>
      <c r="G53" s="29">
        <f>F53*E53</f>
        <v>18082.593828190158</v>
      </c>
      <c r="H53" s="27">
        <v>1247</v>
      </c>
      <c r="I53" s="28">
        <f t="shared" si="3"/>
        <v>421.53165216964584</v>
      </c>
      <c r="J53" s="16">
        <f>H53*I53</f>
        <v>525649.97025554837</v>
      </c>
      <c r="K53" s="16">
        <f>J53+G53</f>
        <v>543732.56408373849</v>
      </c>
      <c r="L53" s="30">
        <f>K53/3</f>
        <v>181244.18802791284</v>
      </c>
    </row>
    <row r="54" spans="1:12" x14ac:dyDescent="0.35">
      <c r="B54" s="39">
        <v>19004</v>
      </c>
      <c r="C54" s="26" t="s">
        <v>107</v>
      </c>
      <c r="D54" t="s">
        <v>70</v>
      </c>
      <c r="E54">
        <v>7</v>
      </c>
      <c r="F54" s="28">
        <f t="shared" si="1"/>
        <v>2583.2276897414513</v>
      </c>
      <c r="G54" s="29">
        <f>F54*E54</f>
        <v>18082.593828190158</v>
      </c>
      <c r="H54" s="27">
        <v>1443</v>
      </c>
      <c r="I54" s="28">
        <f t="shared" si="3"/>
        <v>421.53165216964584</v>
      </c>
      <c r="J54" s="16">
        <f>H54*I54</f>
        <v>608270.17408079898</v>
      </c>
      <c r="K54" s="16">
        <f>J54+G54</f>
        <v>626352.7679089891</v>
      </c>
      <c r="L54" s="30">
        <f>K54/3</f>
        <v>208784.25596966303</v>
      </c>
    </row>
  </sheetData>
  <pageMargins left="0.7" right="0.7" top="0.75" bottom="0.75" header="0.3" footer="0.3"/>
  <pageSetup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0DF8-FA9E-44A4-9E42-F90F3160B608}">
  <sheetPr>
    <pageSetUpPr fitToPage="1"/>
  </sheetPr>
  <dimension ref="A1:N39"/>
  <sheetViews>
    <sheetView topLeftCell="B1" zoomScale="90" zoomScaleNormal="90" workbookViewId="0">
      <selection activeCell="F6" sqref="F6"/>
    </sheetView>
  </sheetViews>
  <sheetFormatPr defaultRowHeight="14.5" x14ac:dyDescent="0.35"/>
  <cols>
    <col min="1" max="1" width="0" hidden="1" customWidth="1"/>
    <col min="3" max="3" width="35.453125" customWidth="1"/>
    <col min="4" max="4" width="11.54296875" customWidth="1"/>
    <col min="5" max="5" width="8.453125" bestFit="1" customWidth="1"/>
    <col min="7" max="7" width="13.26953125" bestFit="1" customWidth="1"/>
    <col min="8" max="8" width="9.453125" bestFit="1" customWidth="1"/>
    <col min="10" max="10" width="12.1796875" bestFit="1" customWidth="1"/>
    <col min="11" max="12" width="13.26953125" bestFit="1" customWidth="1"/>
  </cols>
  <sheetData>
    <row r="1" spans="1:14" x14ac:dyDescent="0.35">
      <c r="B1" s="1" t="s">
        <v>0</v>
      </c>
      <c r="G1" s="1" t="s">
        <v>108</v>
      </c>
    </row>
    <row r="2" spans="1:14" x14ac:dyDescent="0.35">
      <c r="B2" s="1" t="s">
        <v>109</v>
      </c>
    </row>
    <row r="4" spans="1:14" x14ac:dyDescent="0.35">
      <c r="B4" s="1" t="s">
        <v>7</v>
      </c>
    </row>
    <row r="5" spans="1:14" x14ac:dyDescent="0.35">
      <c r="B5" s="1"/>
    </row>
    <row r="6" spans="1:14" x14ac:dyDescent="0.35">
      <c r="B6" s="1" t="s">
        <v>8</v>
      </c>
    </row>
    <row r="8" spans="1:14" ht="29" x14ac:dyDescent="0.35">
      <c r="B8" s="19" t="s">
        <v>9</v>
      </c>
      <c r="C8" s="19" t="s">
        <v>10</v>
      </c>
      <c r="D8" s="19" t="s">
        <v>11</v>
      </c>
      <c r="E8" s="19" t="s">
        <v>110</v>
      </c>
      <c r="F8" s="19" t="s">
        <v>111</v>
      </c>
      <c r="G8" s="19" t="s">
        <v>112</v>
      </c>
      <c r="H8" s="19" t="s">
        <v>113</v>
      </c>
      <c r="I8" s="19" t="s">
        <v>114</v>
      </c>
      <c r="J8" s="19" t="s">
        <v>115</v>
      </c>
      <c r="K8" s="19" t="s">
        <v>116</v>
      </c>
      <c r="L8" s="19" t="s">
        <v>19</v>
      </c>
    </row>
    <row r="9" spans="1:14" x14ac:dyDescent="0.35">
      <c r="A9">
        <v>142010</v>
      </c>
      <c r="B9">
        <v>8020</v>
      </c>
      <c r="C9" s="26" t="s">
        <v>117</v>
      </c>
      <c r="D9" s="44" t="s">
        <v>118</v>
      </c>
      <c r="E9" s="27">
        <v>1267</v>
      </c>
      <c r="F9" s="45">
        <v>773</v>
      </c>
      <c r="G9" s="29">
        <f t="shared" ref="G9:G14" si="0">F9*E9</f>
        <v>979391</v>
      </c>
      <c r="K9" s="16">
        <f>G9+J9</f>
        <v>979391</v>
      </c>
      <c r="L9" s="16">
        <f>K9/3</f>
        <v>326463.66666666669</v>
      </c>
      <c r="N9" s="45"/>
    </row>
    <row r="10" spans="1:14" x14ac:dyDescent="0.35">
      <c r="A10">
        <v>142008</v>
      </c>
      <c r="B10">
        <v>14085</v>
      </c>
      <c r="C10" s="26" t="s">
        <v>119</v>
      </c>
      <c r="D10" s="44" t="s">
        <v>118</v>
      </c>
      <c r="E10" s="27">
        <v>2176</v>
      </c>
      <c r="F10" s="45">
        <v>773</v>
      </c>
      <c r="G10" s="29">
        <f t="shared" si="0"/>
        <v>1682048</v>
      </c>
      <c r="K10" s="16">
        <f t="shared" ref="K10:K15" si="1">G10+J10</f>
        <v>1682048</v>
      </c>
      <c r="L10" s="16">
        <f t="shared" ref="L10:L15" si="2">K10/3</f>
        <v>560682.66666666663</v>
      </c>
      <c r="N10" s="45"/>
    </row>
    <row r="11" spans="1:14" x14ac:dyDescent="0.35">
      <c r="A11">
        <v>142009</v>
      </c>
      <c r="B11">
        <v>3019</v>
      </c>
      <c r="C11" s="26" t="s">
        <v>120</v>
      </c>
      <c r="D11" s="44" t="s">
        <v>118</v>
      </c>
      <c r="E11" s="27">
        <v>0</v>
      </c>
      <c r="F11" s="45">
        <v>773</v>
      </c>
      <c r="G11" s="29">
        <f t="shared" si="0"/>
        <v>0</v>
      </c>
      <c r="K11" s="16">
        <f t="shared" si="1"/>
        <v>0</v>
      </c>
      <c r="L11" s="16">
        <f t="shared" si="2"/>
        <v>0</v>
      </c>
    </row>
    <row r="12" spans="1:14" x14ac:dyDescent="0.35">
      <c r="A12">
        <v>142006</v>
      </c>
      <c r="B12">
        <v>19012</v>
      </c>
      <c r="C12" s="26" t="s">
        <v>121</v>
      </c>
      <c r="D12" s="44" t="s">
        <v>118</v>
      </c>
      <c r="E12" s="27">
        <v>322</v>
      </c>
      <c r="F12" s="45">
        <v>773</v>
      </c>
      <c r="G12" s="29">
        <f t="shared" si="0"/>
        <v>248906</v>
      </c>
      <c r="K12" s="16">
        <f t="shared" si="1"/>
        <v>248906</v>
      </c>
      <c r="L12" s="16">
        <f t="shared" si="2"/>
        <v>82968.666666666672</v>
      </c>
      <c r="N12" s="45"/>
    </row>
    <row r="13" spans="1:14" x14ac:dyDescent="0.35">
      <c r="A13">
        <v>142013</v>
      </c>
      <c r="B13">
        <v>16014</v>
      </c>
      <c r="C13" s="26" t="s">
        <v>122</v>
      </c>
      <c r="D13" s="44" t="s">
        <v>118</v>
      </c>
      <c r="E13" s="27">
        <v>680</v>
      </c>
      <c r="F13" s="45">
        <v>773</v>
      </c>
      <c r="G13" s="29">
        <f t="shared" si="0"/>
        <v>525640</v>
      </c>
      <c r="K13" s="16">
        <f t="shared" si="1"/>
        <v>525640</v>
      </c>
      <c r="L13" s="16">
        <f t="shared" si="2"/>
        <v>175213.33333333334</v>
      </c>
      <c r="N13" s="45"/>
    </row>
    <row r="14" spans="1:14" x14ac:dyDescent="0.35">
      <c r="A14">
        <v>140105</v>
      </c>
      <c r="B14">
        <v>4013</v>
      </c>
      <c r="C14" s="26" t="s">
        <v>123</v>
      </c>
      <c r="D14" s="44" t="s">
        <v>118</v>
      </c>
      <c r="E14" s="27">
        <v>749</v>
      </c>
      <c r="F14" s="45">
        <v>773</v>
      </c>
      <c r="G14" s="29">
        <f t="shared" si="0"/>
        <v>578977</v>
      </c>
      <c r="K14" s="16">
        <f t="shared" si="1"/>
        <v>578977</v>
      </c>
      <c r="L14" s="16">
        <f t="shared" si="2"/>
        <v>192992.33333333334</v>
      </c>
    </row>
    <row r="15" spans="1:14" ht="15" thickBot="1" x14ac:dyDescent="0.4">
      <c r="B15" s="46" t="s">
        <v>124</v>
      </c>
      <c r="C15" s="46"/>
      <c r="D15" s="47"/>
      <c r="E15" s="48">
        <v>5194</v>
      </c>
      <c r="F15" s="46"/>
      <c r="G15" s="49">
        <f>SUM(G9:G14)</f>
        <v>4014962</v>
      </c>
      <c r="H15" s="50">
        <v>0</v>
      </c>
      <c r="I15" s="46"/>
      <c r="J15" s="49">
        <f>SUM(J9:J14)</f>
        <v>0</v>
      </c>
      <c r="K15" s="51">
        <f t="shared" si="1"/>
        <v>4014962</v>
      </c>
      <c r="L15" s="51">
        <f t="shared" si="2"/>
        <v>1338320.6666666667</v>
      </c>
      <c r="N15" s="45"/>
    </row>
    <row r="16" spans="1:14" x14ac:dyDescent="0.35">
      <c r="D16" s="44"/>
      <c r="N16" s="45"/>
    </row>
    <row r="17" spans="1:12" x14ac:dyDescent="0.35">
      <c r="A17">
        <v>144031</v>
      </c>
      <c r="B17">
        <v>19005</v>
      </c>
      <c r="C17" s="26" t="s">
        <v>125</v>
      </c>
      <c r="D17" s="44" t="s">
        <v>126</v>
      </c>
      <c r="E17" s="27">
        <v>2882</v>
      </c>
      <c r="F17" s="52">
        <v>206</v>
      </c>
      <c r="G17" s="29">
        <f t="shared" ref="G17:G26" si="3">F17*E17</f>
        <v>593692</v>
      </c>
      <c r="H17" s="27">
        <v>649</v>
      </c>
      <c r="I17" s="53">
        <v>223</v>
      </c>
      <c r="J17" s="29">
        <f>H17*I17</f>
        <v>144727</v>
      </c>
      <c r="K17" s="16">
        <f t="shared" ref="K17:K26" si="4">G17+J17</f>
        <v>738419</v>
      </c>
      <c r="L17" s="16">
        <f t="shared" ref="L17:L29" si="5">K17/3</f>
        <v>246139.66666666666</v>
      </c>
    </row>
    <row r="18" spans="1:12" x14ac:dyDescent="0.35">
      <c r="A18">
        <v>144035</v>
      </c>
      <c r="B18">
        <v>14004</v>
      </c>
      <c r="C18" s="26" t="s">
        <v>127</v>
      </c>
      <c r="D18" s="44" t="s">
        <v>126</v>
      </c>
      <c r="E18" s="27">
        <v>56</v>
      </c>
      <c r="F18" s="54">
        <v>206</v>
      </c>
      <c r="G18" s="29">
        <f t="shared" si="3"/>
        <v>11536</v>
      </c>
      <c r="H18" s="27">
        <v>35</v>
      </c>
      <c r="I18" s="53">
        <v>223</v>
      </c>
      <c r="J18" s="29">
        <f>H18*I18</f>
        <v>7805</v>
      </c>
      <c r="K18" s="16">
        <f t="shared" si="4"/>
        <v>19341</v>
      </c>
      <c r="L18" s="16">
        <f t="shared" si="5"/>
        <v>6447</v>
      </c>
    </row>
    <row r="19" spans="1:12" x14ac:dyDescent="0.35">
      <c r="A19">
        <v>140033</v>
      </c>
      <c r="B19">
        <v>23002</v>
      </c>
      <c r="C19" s="26" t="s">
        <v>128</v>
      </c>
      <c r="D19" s="44" t="s">
        <v>126</v>
      </c>
      <c r="E19" s="27">
        <v>5183</v>
      </c>
      <c r="F19" s="54">
        <v>206</v>
      </c>
      <c r="G19" s="29">
        <f t="shared" si="3"/>
        <v>1067698</v>
      </c>
      <c r="H19" s="27">
        <v>337</v>
      </c>
      <c r="I19" s="53">
        <v>223</v>
      </c>
      <c r="J19" s="29">
        <f t="shared" ref="J19:J26" si="6">H19*I19</f>
        <v>75151</v>
      </c>
      <c r="K19" s="16">
        <f t="shared" si="4"/>
        <v>1142849</v>
      </c>
      <c r="L19" s="16">
        <f t="shared" si="5"/>
        <v>380949.66666666669</v>
      </c>
    </row>
    <row r="20" spans="1:12" x14ac:dyDescent="0.35">
      <c r="A20">
        <v>144039</v>
      </c>
      <c r="B20">
        <v>3021</v>
      </c>
      <c r="C20" s="26" t="s">
        <v>129</v>
      </c>
      <c r="D20" s="44" t="s">
        <v>126</v>
      </c>
      <c r="E20" s="27">
        <v>4926</v>
      </c>
      <c r="F20" s="54">
        <v>206</v>
      </c>
      <c r="G20" s="29">
        <f t="shared" si="3"/>
        <v>1014756</v>
      </c>
      <c r="H20" s="27">
        <v>194</v>
      </c>
      <c r="I20" s="53">
        <v>223</v>
      </c>
      <c r="J20" s="29">
        <f t="shared" si="6"/>
        <v>43262</v>
      </c>
      <c r="K20" s="16">
        <f t="shared" si="4"/>
        <v>1058018</v>
      </c>
      <c r="L20" s="16">
        <f t="shared" si="5"/>
        <v>352672.66666666669</v>
      </c>
    </row>
    <row r="21" spans="1:12" x14ac:dyDescent="0.35">
      <c r="A21">
        <v>144026</v>
      </c>
      <c r="B21">
        <v>3452</v>
      </c>
      <c r="C21" s="26" t="s">
        <v>130</v>
      </c>
      <c r="D21" s="44" t="s">
        <v>126</v>
      </c>
      <c r="E21" s="27">
        <v>8239</v>
      </c>
      <c r="F21" s="54">
        <v>206</v>
      </c>
      <c r="G21" s="29">
        <f t="shared" si="3"/>
        <v>1697234</v>
      </c>
      <c r="H21" s="27">
        <v>7077</v>
      </c>
      <c r="I21" s="53">
        <v>223</v>
      </c>
      <c r="J21" s="29">
        <f t="shared" si="6"/>
        <v>1578171</v>
      </c>
      <c r="K21" s="16">
        <f t="shared" si="4"/>
        <v>3275405</v>
      </c>
      <c r="L21" s="16">
        <f t="shared" si="5"/>
        <v>1091801.6666666667</v>
      </c>
    </row>
    <row r="22" spans="1:12" x14ac:dyDescent="0.35">
      <c r="A22">
        <v>144034</v>
      </c>
      <c r="B22">
        <v>19404</v>
      </c>
      <c r="C22" s="26" t="s">
        <v>131</v>
      </c>
      <c r="D22" s="44" t="s">
        <v>126</v>
      </c>
      <c r="E22" s="27">
        <v>7368</v>
      </c>
      <c r="F22" s="54">
        <v>206</v>
      </c>
      <c r="G22" s="29">
        <f t="shared" si="3"/>
        <v>1517808</v>
      </c>
      <c r="H22" s="27">
        <v>1558</v>
      </c>
      <c r="I22" s="53">
        <v>223</v>
      </c>
      <c r="J22" s="29">
        <f t="shared" si="6"/>
        <v>347434</v>
      </c>
      <c r="K22" s="16">
        <f t="shared" si="4"/>
        <v>1865242</v>
      </c>
      <c r="L22" s="16">
        <f t="shared" si="5"/>
        <v>621747.33333333337</v>
      </c>
    </row>
    <row r="23" spans="1:12" x14ac:dyDescent="0.35">
      <c r="A23">
        <v>144009</v>
      </c>
      <c r="B23">
        <v>6036</v>
      </c>
      <c r="C23" s="26" t="s">
        <v>132</v>
      </c>
      <c r="D23" s="44" t="s">
        <v>126</v>
      </c>
      <c r="E23" s="27">
        <v>6139</v>
      </c>
      <c r="F23" s="54">
        <v>206</v>
      </c>
      <c r="G23" s="29">
        <f t="shared" si="3"/>
        <v>1264634</v>
      </c>
      <c r="H23" s="27">
        <v>1235</v>
      </c>
      <c r="I23" s="53">
        <v>223</v>
      </c>
      <c r="J23" s="29">
        <f t="shared" si="6"/>
        <v>275405</v>
      </c>
      <c r="K23" s="16">
        <f t="shared" si="4"/>
        <v>1540039</v>
      </c>
      <c r="L23" s="16">
        <f t="shared" si="5"/>
        <v>513346.33333333331</v>
      </c>
    </row>
    <row r="24" spans="1:12" x14ac:dyDescent="0.35">
      <c r="A24">
        <v>19048</v>
      </c>
      <c r="B24">
        <v>19048</v>
      </c>
      <c r="C24" s="26" t="s">
        <v>133</v>
      </c>
      <c r="D24" s="44" t="s">
        <v>126</v>
      </c>
      <c r="E24" s="27">
        <v>5094</v>
      </c>
      <c r="F24" s="54">
        <v>206</v>
      </c>
      <c r="G24" s="29">
        <f t="shared" si="3"/>
        <v>1049364</v>
      </c>
      <c r="H24" s="27">
        <v>16</v>
      </c>
      <c r="I24" s="53">
        <v>223</v>
      </c>
      <c r="J24" s="29">
        <f t="shared" si="6"/>
        <v>3568</v>
      </c>
      <c r="K24" s="16">
        <f t="shared" si="4"/>
        <v>1052932</v>
      </c>
      <c r="L24" s="16">
        <f t="shared" si="5"/>
        <v>350977.33333333331</v>
      </c>
    </row>
    <row r="25" spans="1:12" x14ac:dyDescent="0.35">
      <c r="A25">
        <v>144029</v>
      </c>
      <c r="B25">
        <v>3013</v>
      </c>
      <c r="C25" s="26" t="s">
        <v>134</v>
      </c>
      <c r="D25" s="44" t="s">
        <v>126</v>
      </c>
      <c r="E25" s="27">
        <v>3199</v>
      </c>
      <c r="F25" s="54">
        <v>206</v>
      </c>
      <c r="G25" s="29">
        <f t="shared" si="3"/>
        <v>658994</v>
      </c>
      <c r="H25" s="27">
        <v>168</v>
      </c>
      <c r="I25" s="53">
        <v>223</v>
      </c>
      <c r="J25" s="29">
        <f t="shared" si="6"/>
        <v>37464</v>
      </c>
      <c r="K25" s="16">
        <f t="shared" si="4"/>
        <v>696458</v>
      </c>
      <c r="L25" s="16">
        <f t="shared" si="5"/>
        <v>232152.66666666666</v>
      </c>
    </row>
    <row r="26" spans="1:12" x14ac:dyDescent="0.35">
      <c r="A26">
        <v>144040</v>
      </c>
      <c r="B26">
        <v>4200</v>
      </c>
      <c r="C26" s="26" t="s">
        <v>135</v>
      </c>
      <c r="D26" s="44" t="s">
        <v>126</v>
      </c>
      <c r="E26" s="27">
        <v>7481</v>
      </c>
      <c r="F26" s="54">
        <v>206</v>
      </c>
      <c r="G26" s="29">
        <f t="shared" si="3"/>
        <v>1541086</v>
      </c>
      <c r="H26" s="27">
        <v>637</v>
      </c>
      <c r="I26" s="53">
        <v>223</v>
      </c>
      <c r="J26" s="29">
        <f t="shared" si="6"/>
        <v>142051</v>
      </c>
      <c r="K26" s="16">
        <f t="shared" si="4"/>
        <v>1683137</v>
      </c>
      <c r="L26" s="16">
        <f t="shared" si="5"/>
        <v>561045.66666666663</v>
      </c>
    </row>
    <row r="27" spans="1:12" x14ac:dyDescent="0.35">
      <c r="B27">
        <v>14005</v>
      </c>
      <c r="C27" s="26" t="s">
        <v>136</v>
      </c>
      <c r="D27" s="44" t="s">
        <v>126</v>
      </c>
      <c r="E27" s="27">
        <v>3891</v>
      </c>
      <c r="F27" s="54">
        <v>206</v>
      </c>
      <c r="G27" s="29">
        <f>F27*E27</f>
        <v>801546</v>
      </c>
      <c r="H27" s="27">
        <v>168</v>
      </c>
      <c r="I27" s="53">
        <v>223</v>
      </c>
      <c r="J27" s="29">
        <f>H27*I27</f>
        <v>37464</v>
      </c>
      <c r="K27" s="16">
        <f>G27+J27</f>
        <v>839010</v>
      </c>
      <c r="L27" s="16">
        <f t="shared" si="5"/>
        <v>279670</v>
      </c>
    </row>
    <row r="28" spans="1:12" x14ac:dyDescent="0.35">
      <c r="B28">
        <v>3108</v>
      </c>
      <c r="C28" s="26" t="s">
        <v>137</v>
      </c>
      <c r="D28" s="44" t="s">
        <v>126</v>
      </c>
      <c r="E28" s="27">
        <v>5953</v>
      </c>
      <c r="F28" s="54">
        <v>206</v>
      </c>
      <c r="G28" s="29">
        <f>F28*E28</f>
        <v>1226318</v>
      </c>
      <c r="H28" s="27">
        <v>0</v>
      </c>
      <c r="I28" s="53">
        <v>223</v>
      </c>
      <c r="J28" s="29">
        <f>H28*I28</f>
        <v>0</v>
      </c>
      <c r="K28" s="16">
        <f>G28+J28</f>
        <v>1226318</v>
      </c>
      <c r="L28" s="16">
        <f>K28/3</f>
        <v>408772.66666666669</v>
      </c>
    </row>
    <row r="29" spans="1:12" ht="15" thickBot="1" x14ac:dyDescent="0.4">
      <c r="B29" s="46" t="s">
        <v>138</v>
      </c>
      <c r="C29" s="46"/>
      <c r="D29" s="47"/>
      <c r="E29" s="48">
        <v>60411</v>
      </c>
      <c r="F29" s="46"/>
      <c r="G29" s="49">
        <f>SUM(G17:G28)</f>
        <v>12444666</v>
      </c>
      <c r="H29" s="48">
        <v>12074</v>
      </c>
      <c r="I29" s="46"/>
      <c r="J29" s="49">
        <f>SUM(J17:J28)</f>
        <v>2692502</v>
      </c>
      <c r="K29" s="49">
        <f>SUM(K17:K28)</f>
        <v>15137168</v>
      </c>
      <c r="L29" s="51">
        <f t="shared" si="5"/>
        <v>5045722.666666667</v>
      </c>
    </row>
    <row r="30" spans="1:12" x14ac:dyDescent="0.35">
      <c r="A30">
        <v>143026</v>
      </c>
      <c r="D30" s="44"/>
    </row>
    <row r="31" spans="1:12" x14ac:dyDescent="0.35">
      <c r="A31">
        <v>143028</v>
      </c>
      <c r="B31">
        <v>3093</v>
      </c>
      <c r="C31" s="26" t="s">
        <v>139</v>
      </c>
      <c r="D31" s="44" t="s">
        <v>140</v>
      </c>
      <c r="E31" s="27">
        <v>2089</v>
      </c>
      <c r="F31" s="52">
        <v>776</v>
      </c>
      <c r="G31" s="29">
        <f t="shared" ref="G31:G38" si="7">F31*E31</f>
        <v>1621064</v>
      </c>
      <c r="H31" s="27">
        <v>7665</v>
      </c>
      <c r="I31" s="54">
        <v>252</v>
      </c>
      <c r="J31" s="29">
        <f t="shared" ref="J31:J38" si="8">H31*I31</f>
        <v>1931580</v>
      </c>
      <c r="K31" s="16">
        <f t="shared" ref="K31:K38" si="9">G31+J31</f>
        <v>3552644</v>
      </c>
      <c r="L31" s="16">
        <f t="shared" ref="L31:L39" si="10">K31/3</f>
        <v>1184214.6666666667</v>
      </c>
    </row>
    <row r="32" spans="1:12" x14ac:dyDescent="0.35">
      <c r="A32">
        <v>143027</v>
      </c>
      <c r="B32">
        <v>18002</v>
      </c>
      <c r="C32" s="26" t="s">
        <v>141</v>
      </c>
      <c r="D32" s="44" t="s">
        <v>140</v>
      </c>
      <c r="E32" s="27">
        <v>684</v>
      </c>
      <c r="F32" s="54">
        <v>776</v>
      </c>
      <c r="G32" s="29">
        <f t="shared" si="7"/>
        <v>530784</v>
      </c>
      <c r="H32" s="27">
        <v>0</v>
      </c>
      <c r="I32" s="54">
        <v>252</v>
      </c>
      <c r="J32" s="29">
        <f t="shared" si="8"/>
        <v>0</v>
      </c>
      <c r="K32" s="16">
        <f t="shared" si="9"/>
        <v>530784</v>
      </c>
      <c r="L32" s="16">
        <f t="shared" si="10"/>
        <v>176928</v>
      </c>
    </row>
    <row r="33" spans="1:12" x14ac:dyDescent="0.35">
      <c r="A33">
        <v>143025</v>
      </c>
      <c r="B33">
        <v>23010</v>
      </c>
      <c r="C33" s="26" t="s">
        <v>142</v>
      </c>
      <c r="D33" s="44" t="s">
        <v>140</v>
      </c>
      <c r="E33" s="27">
        <v>530</v>
      </c>
      <c r="F33" s="54">
        <v>776</v>
      </c>
      <c r="G33" s="29">
        <f t="shared" si="7"/>
        <v>411280</v>
      </c>
      <c r="H33" s="27">
        <v>597</v>
      </c>
      <c r="I33" s="54">
        <v>252</v>
      </c>
      <c r="J33" s="29">
        <f t="shared" si="8"/>
        <v>150444</v>
      </c>
      <c r="K33" s="16">
        <f t="shared" si="9"/>
        <v>561724</v>
      </c>
      <c r="L33" s="16">
        <f t="shared" si="10"/>
        <v>187241.33333333334</v>
      </c>
    </row>
    <row r="34" spans="1:12" x14ac:dyDescent="0.35">
      <c r="B34">
        <v>3080</v>
      </c>
      <c r="C34" s="26" t="s">
        <v>143</v>
      </c>
      <c r="D34" s="44" t="s">
        <v>140</v>
      </c>
      <c r="E34" s="27">
        <v>1676</v>
      </c>
      <c r="F34" s="54">
        <v>776</v>
      </c>
      <c r="G34" s="29">
        <f t="shared" si="7"/>
        <v>1300576</v>
      </c>
      <c r="H34" s="27">
        <v>1964</v>
      </c>
      <c r="I34" s="54">
        <v>252</v>
      </c>
      <c r="J34" s="29">
        <f t="shared" si="8"/>
        <v>494928</v>
      </c>
      <c r="K34" s="16">
        <f t="shared" si="9"/>
        <v>1795504</v>
      </c>
      <c r="L34" s="16">
        <f t="shared" si="10"/>
        <v>598501.33333333337</v>
      </c>
    </row>
    <row r="35" spans="1:12" x14ac:dyDescent="0.35">
      <c r="B35">
        <v>5016</v>
      </c>
      <c r="C35" s="26" t="s">
        <v>144</v>
      </c>
      <c r="D35" s="44" t="s">
        <v>140</v>
      </c>
      <c r="E35" s="27">
        <v>56</v>
      </c>
      <c r="F35" s="54">
        <v>776</v>
      </c>
      <c r="G35" s="29">
        <f t="shared" si="7"/>
        <v>43456</v>
      </c>
      <c r="H35" s="27">
        <v>0</v>
      </c>
      <c r="I35" s="54">
        <v>252</v>
      </c>
      <c r="J35" s="29">
        <f t="shared" si="8"/>
        <v>0</v>
      </c>
      <c r="K35" s="16">
        <f t="shared" si="9"/>
        <v>43456</v>
      </c>
      <c r="L35" s="16">
        <f t="shared" si="10"/>
        <v>14485.333333333334</v>
      </c>
    </row>
    <row r="36" spans="1:12" x14ac:dyDescent="0.35">
      <c r="B36">
        <v>12003</v>
      </c>
      <c r="C36" t="s">
        <v>145</v>
      </c>
      <c r="D36" s="44" t="s">
        <v>140</v>
      </c>
      <c r="E36" s="27">
        <v>157</v>
      </c>
      <c r="F36" s="54">
        <v>776</v>
      </c>
      <c r="G36" s="29">
        <f t="shared" si="7"/>
        <v>121832</v>
      </c>
      <c r="H36" s="27">
        <v>0</v>
      </c>
      <c r="I36" s="54">
        <v>252</v>
      </c>
      <c r="J36" s="29">
        <f t="shared" si="8"/>
        <v>0</v>
      </c>
      <c r="K36" s="16">
        <f t="shared" si="9"/>
        <v>121832</v>
      </c>
      <c r="L36" s="16">
        <f>K36/3</f>
        <v>40610.666666666664</v>
      </c>
    </row>
    <row r="37" spans="1:12" x14ac:dyDescent="0.35">
      <c r="B37">
        <v>19037</v>
      </c>
      <c r="C37" t="s">
        <v>146</v>
      </c>
      <c r="D37" s="44" t="s">
        <v>140</v>
      </c>
      <c r="E37" s="27">
        <v>239</v>
      </c>
      <c r="F37" s="54">
        <v>776</v>
      </c>
      <c r="G37" s="29">
        <f t="shared" si="7"/>
        <v>185464</v>
      </c>
      <c r="H37" s="27">
        <v>0</v>
      </c>
      <c r="I37" s="54">
        <v>252</v>
      </c>
      <c r="J37" s="29">
        <f t="shared" si="8"/>
        <v>0</v>
      </c>
      <c r="K37" s="16">
        <f t="shared" si="9"/>
        <v>185464</v>
      </c>
      <c r="L37" s="16">
        <f>K37/3</f>
        <v>61821.333333333336</v>
      </c>
    </row>
    <row r="38" spans="1:12" x14ac:dyDescent="0.35">
      <c r="B38">
        <v>13002</v>
      </c>
      <c r="C38" t="s">
        <v>147</v>
      </c>
      <c r="D38" s="44" t="s">
        <v>140</v>
      </c>
      <c r="E38" s="27">
        <v>50</v>
      </c>
      <c r="F38" s="54">
        <v>776</v>
      </c>
      <c r="G38" s="29">
        <f t="shared" si="7"/>
        <v>38800</v>
      </c>
      <c r="H38" s="27">
        <v>0</v>
      </c>
      <c r="I38" s="54">
        <v>252</v>
      </c>
      <c r="J38" s="29">
        <f t="shared" si="8"/>
        <v>0</v>
      </c>
      <c r="K38" s="16">
        <f t="shared" si="9"/>
        <v>38800</v>
      </c>
      <c r="L38" s="16">
        <f>K38/3</f>
        <v>12933.333333333334</v>
      </c>
    </row>
    <row r="39" spans="1:12" ht="15" thickBot="1" x14ac:dyDescent="0.4">
      <c r="B39" s="46" t="s">
        <v>148</v>
      </c>
      <c r="C39" s="46"/>
      <c r="D39" s="47"/>
      <c r="E39" s="48">
        <v>5481</v>
      </c>
      <c r="F39" s="46"/>
      <c r="G39" s="49">
        <f>SUM(G31:G38)</f>
        <v>4253256</v>
      </c>
      <c r="H39" s="48">
        <v>10226</v>
      </c>
      <c r="I39" s="46"/>
      <c r="J39" s="49">
        <f>SUM(J31:J38)</f>
        <v>2576952</v>
      </c>
      <c r="K39" s="49">
        <f>SUM(K31:K38)</f>
        <v>6830208</v>
      </c>
      <c r="L39" s="51">
        <f t="shared" si="10"/>
        <v>2276736</v>
      </c>
    </row>
  </sheetData>
  <pageMargins left="0.7" right="0.7" top="0.75" bottom="0.5" header="0.3" footer="0.3"/>
  <pageSetup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0C3D-E635-452A-A1A2-621816B097AD}">
  <dimension ref="A1:Q51"/>
  <sheetViews>
    <sheetView topLeftCell="B1" workbookViewId="0">
      <pane ySplit="8" topLeftCell="A9" activePane="bottomLeft" state="frozen"/>
      <selection activeCell="G10" sqref="G10"/>
      <selection pane="bottomLeft" activeCell="F5" sqref="F5"/>
    </sheetView>
  </sheetViews>
  <sheetFormatPr defaultRowHeight="14.5" x14ac:dyDescent="0.35"/>
  <cols>
    <col min="1" max="1" width="9.1796875" hidden="1" customWidth="1"/>
    <col min="3" max="3" width="36.54296875" customWidth="1"/>
    <col min="4" max="4" width="15.81640625" customWidth="1"/>
    <col min="5" max="5" width="9.7265625" style="27" bestFit="1" customWidth="1"/>
    <col min="6" max="6" width="9.7265625" bestFit="1" customWidth="1"/>
    <col min="7" max="7" width="9.453125" bestFit="1" customWidth="1"/>
    <col min="8" max="8" width="10.54296875" bestFit="1" customWidth="1"/>
    <col min="9" max="9" width="13.54296875" customWidth="1"/>
    <col min="10" max="10" width="4.453125" customWidth="1"/>
    <col min="11" max="11" width="10.54296875" bestFit="1" customWidth="1"/>
    <col min="12" max="12" width="9.7265625" bestFit="1" customWidth="1"/>
    <col min="13" max="13" width="8.54296875" customWidth="1"/>
    <col min="14" max="14" width="9.81640625" bestFit="1" customWidth="1"/>
    <col min="15" max="15" width="16.81640625" bestFit="1" customWidth="1"/>
    <col min="16" max="16" width="16.453125" bestFit="1" customWidth="1"/>
    <col min="17" max="17" width="14.26953125" bestFit="1" customWidth="1"/>
  </cols>
  <sheetData>
    <row r="1" spans="1:17" x14ac:dyDescent="0.35">
      <c r="A1" s="1" t="s">
        <v>0</v>
      </c>
      <c r="B1" s="1" t="s">
        <v>0</v>
      </c>
      <c r="D1" s="27"/>
      <c r="E1" s="1" t="s">
        <v>108</v>
      </c>
    </row>
    <row r="2" spans="1:17" x14ac:dyDescent="0.35">
      <c r="A2" s="1" t="s">
        <v>149</v>
      </c>
      <c r="B2" s="1" t="s">
        <v>149</v>
      </c>
      <c r="D2" s="27"/>
      <c r="E2"/>
      <c r="I2" s="45"/>
    </row>
    <row r="3" spans="1:17" x14ac:dyDescent="0.35">
      <c r="D3" s="27"/>
      <c r="E3"/>
      <c r="I3" s="45"/>
    </row>
    <row r="4" spans="1:17" x14ac:dyDescent="0.35">
      <c r="B4" s="1" t="s">
        <v>7</v>
      </c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x14ac:dyDescent="0.35">
      <c r="B5" s="1"/>
      <c r="E5" s="55">
        <v>30300</v>
      </c>
      <c r="F5" s="55">
        <v>49595.218999999997</v>
      </c>
      <c r="G5" s="57">
        <f>AVERAGE(G9:G31)</f>
        <v>1.5043681889682228</v>
      </c>
      <c r="H5" s="56"/>
      <c r="I5" s="56"/>
      <c r="J5" s="56"/>
      <c r="K5" s="56"/>
      <c r="L5" s="56"/>
      <c r="M5" s="57">
        <f>AVERAGE(M9:M31)</f>
        <v>0.26775883655804389</v>
      </c>
      <c r="N5" s="56"/>
      <c r="O5" s="58">
        <f>O6*4</f>
        <v>1888071281.3088002</v>
      </c>
      <c r="P5" s="59">
        <f>P7*4</f>
        <v>3026811163.7231998</v>
      </c>
      <c r="Q5" s="56"/>
    </row>
    <row r="6" spans="1:17" x14ac:dyDescent="0.35">
      <c r="B6" s="1" t="s">
        <v>8</v>
      </c>
      <c r="E6" s="55">
        <v>27277</v>
      </c>
      <c r="F6" s="55">
        <v>45085.183300000004</v>
      </c>
      <c r="G6" s="56">
        <f>F6/E6</f>
        <v>1.6528644389045717</v>
      </c>
      <c r="H6" s="56"/>
      <c r="I6" s="55">
        <f>SUM(I9:I31)</f>
        <v>139109647.69800004</v>
      </c>
      <c r="J6" s="55"/>
      <c r="K6" s="55">
        <v>1341492</v>
      </c>
      <c r="L6" s="55">
        <v>312181.0981</v>
      </c>
      <c r="M6" s="56">
        <f>L6/K6</f>
        <v>0.23271185970546227</v>
      </c>
      <c r="N6" s="56"/>
      <c r="O6" s="55">
        <f>SUM(O9:O44)</f>
        <v>472017820.32720006</v>
      </c>
      <c r="P6" s="56"/>
      <c r="Q6" s="56"/>
    </row>
    <row r="7" spans="1:17" x14ac:dyDescent="0.35">
      <c r="E7" s="60" t="s">
        <v>150</v>
      </c>
      <c r="F7" s="60"/>
      <c r="G7" s="60"/>
      <c r="H7" s="60"/>
      <c r="I7" s="60"/>
      <c r="J7" s="61"/>
      <c r="K7" s="60" t="s">
        <v>151</v>
      </c>
      <c r="L7" s="60"/>
      <c r="M7" s="60"/>
      <c r="N7" s="60"/>
      <c r="O7" s="60"/>
      <c r="P7" s="62">
        <f>SUM(P9:P49)</f>
        <v>756702790.93079996</v>
      </c>
      <c r="Q7" s="62">
        <f>SUM(Q9:Q49)</f>
        <v>252234263.64359996</v>
      </c>
    </row>
    <row r="8" spans="1:17" ht="29" x14ac:dyDescent="0.35">
      <c r="B8" s="19" t="s">
        <v>9</v>
      </c>
      <c r="C8" s="19" t="s">
        <v>10</v>
      </c>
      <c r="D8" s="19" t="s">
        <v>152</v>
      </c>
      <c r="E8" s="20" t="s">
        <v>153</v>
      </c>
      <c r="F8" s="19" t="s">
        <v>154</v>
      </c>
      <c r="G8" s="19" t="s">
        <v>155</v>
      </c>
      <c r="H8" s="19" t="s">
        <v>156</v>
      </c>
      <c r="I8" s="19" t="s">
        <v>157</v>
      </c>
      <c r="J8" s="63"/>
      <c r="K8" s="19" t="s">
        <v>158</v>
      </c>
      <c r="L8" s="19" t="s">
        <v>154</v>
      </c>
      <c r="M8" s="19" t="s">
        <v>155</v>
      </c>
      <c r="N8" s="19" t="s">
        <v>156</v>
      </c>
      <c r="O8" s="19" t="s">
        <v>157</v>
      </c>
      <c r="P8" s="19" t="s">
        <v>159</v>
      </c>
      <c r="Q8" s="19" t="s">
        <v>19</v>
      </c>
    </row>
    <row r="9" spans="1:17" x14ac:dyDescent="0.35">
      <c r="A9">
        <v>140208</v>
      </c>
      <c r="B9" s="25">
        <v>1003</v>
      </c>
      <c r="C9" s="26" t="s">
        <v>160</v>
      </c>
      <c r="D9" t="s">
        <v>244</v>
      </c>
      <c r="E9" s="27">
        <v>116</v>
      </c>
      <c r="F9" s="64">
        <v>216.64560000000003</v>
      </c>
      <c r="G9" s="64">
        <f t="shared" ref="G9:G49" si="0">IFERROR(F9/E9,0)</f>
        <v>1.8676344827586209</v>
      </c>
      <c r="H9" s="45">
        <v>5418</v>
      </c>
      <c r="I9" s="29">
        <f t="shared" ref="I9:I49" si="1">E9*G9*H9</f>
        <v>1173785.8608000001</v>
      </c>
      <c r="J9" s="29"/>
      <c r="K9" s="27">
        <v>12424</v>
      </c>
      <c r="L9" s="64">
        <v>2936.6030999999998</v>
      </c>
      <c r="M9" s="64">
        <f t="shared" ref="M9:M49" si="2">IFERROR(L9/K9,0)</f>
        <v>0.23636534932388922</v>
      </c>
      <c r="N9" s="45">
        <v>1512</v>
      </c>
      <c r="O9" s="16">
        <f t="shared" ref="O9:O49" si="3">K9*M9*N9</f>
        <v>4440143.8871999998</v>
      </c>
      <c r="P9" s="16">
        <f t="shared" ref="P9:P49" si="4">O9+I9</f>
        <v>5613929.7479999997</v>
      </c>
      <c r="Q9" s="16">
        <f t="shared" ref="Q9:Q49" si="5">P9/3</f>
        <v>1871309.916</v>
      </c>
    </row>
    <row r="10" spans="1:17" x14ac:dyDescent="0.35">
      <c r="B10" s="25">
        <v>1007</v>
      </c>
      <c r="C10" s="26" t="s">
        <v>161</v>
      </c>
      <c r="D10" t="s">
        <v>244</v>
      </c>
      <c r="E10" s="27">
        <v>577</v>
      </c>
      <c r="F10" s="64">
        <v>733.08170000000007</v>
      </c>
      <c r="G10" s="64">
        <f t="shared" si="0"/>
        <v>1.2705055459272099</v>
      </c>
      <c r="H10" s="45">
        <v>5418</v>
      </c>
      <c r="I10" s="29">
        <f t="shared" si="1"/>
        <v>3971836.6506000003</v>
      </c>
      <c r="J10" s="29"/>
      <c r="K10" s="27">
        <v>17921</v>
      </c>
      <c r="L10" s="64">
        <v>5579.102100000001</v>
      </c>
      <c r="M10" s="64">
        <f t="shared" si="2"/>
        <v>0.31131644997488983</v>
      </c>
      <c r="N10" s="45">
        <v>1512</v>
      </c>
      <c r="O10" s="16">
        <f t="shared" si="3"/>
        <v>8435602.3752000015</v>
      </c>
      <c r="P10" s="16">
        <f t="shared" si="4"/>
        <v>12407439.025800001</v>
      </c>
      <c r="Q10" s="16">
        <f t="shared" si="5"/>
        <v>4135813.0086000003</v>
      </c>
    </row>
    <row r="11" spans="1:17" x14ac:dyDescent="0.35">
      <c r="A11">
        <v>140048</v>
      </c>
      <c r="B11" s="25">
        <v>2002</v>
      </c>
      <c r="C11" s="26" t="s">
        <v>162</v>
      </c>
      <c r="D11" t="s">
        <v>244</v>
      </c>
      <c r="E11" s="27">
        <v>331</v>
      </c>
      <c r="F11" s="64">
        <v>434.18439999999998</v>
      </c>
      <c r="G11" s="64">
        <f t="shared" si="0"/>
        <v>1.3117353474320241</v>
      </c>
      <c r="H11" s="45">
        <v>5418</v>
      </c>
      <c r="I11" s="29">
        <f t="shared" si="1"/>
        <v>2352411.0792</v>
      </c>
      <c r="J11" s="29"/>
      <c r="K11" s="27">
        <v>8628</v>
      </c>
      <c r="L11" s="64">
        <v>3027.1838000000007</v>
      </c>
      <c r="M11" s="64">
        <f t="shared" si="2"/>
        <v>0.35085579508576736</v>
      </c>
      <c r="N11" s="45">
        <v>1512</v>
      </c>
      <c r="O11" s="16">
        <f t="shared" si="3"/>
        <v>4577101.9056000011</v>
      </c>
      <c r="P11" s="16">
        <f t="shared" si="4"/>
        <v>6929512.9848000016</v>
      </c>
      <c r="Q11" s="16">
        <f t="shared" si="5"/>
        <v>2309837.6616000007</v>
      </c>
    </row>
    <row r="12" spans="1:17" x14ac:dyDescent="0.35">
      <c r="A12">
        <v>143300</v>
      </c>
      <c r="B12" s="25">
        <v>2006</v>
      </c>
      <c r="C12" s="26" t="s">
        <v>163</v>
      </c>
      <c r="D12" t="s">
        <v>244</v>
      </c>
      <c r="E12" s="27">
        <v>556</v>
      </c>
      <c r="F12" s="64">
        <v>617.29269999999997</v>
      </c>
      <c r="G12" s="64">
        <f t="shared" si="0"/>
        <v>1.1102386690647481</v>
      </c>
      <c r="H12" s="45">
        <v>5418</v>
      </c>
      <c r="I12" s="29">
        <f t="shared" si="1"/>
        <v>3344491.8485999997</v>
      </c>
      <c r="J12" s="29"/>
      <c r="K12" s="27">
        <v>10693</v>
      </c>
      <c r="L12" s="64">
        <v>4249.5485999999992</v>
      </c>
      <c r="M12" s="64">
        <f t="shared" si="2"/>
        <v>0.39741406527634893</v>
      </c>
      <c r="N12" s="45">
        <v>1512</v>
      </c>
      <c r="O12" s="16">
        <f t="shared" si="3"/>
        <v>6425317.4831999987</v>
      </c>
      <c r="P12" s="16">
        <f t="shared" si="4"/>
        <v>9769809.3317999989</v>
      </c>
      <c r="Q12" s="16">
        <f t="shared" si="5"/>
        <v>3256603.1105999998</v>
      </c>
    </row>
    <row r="13" spans="1:17" x14ac:dyDescent="0.35">
      <c r="A13">
        <v>140091</v>
      </c>
      <c r="B13" s="25">
        <v>2015</v>
      </c>
      <c r="C13" s="26" t="s">
        <v>51</v>
      </c>
      <c r="D13" t="s">
        <v>244</v>
      </c>
      <c r="E13" s="27">
        <v>759</v>
      </c>
      <c r="F13" s="64">
        <v>994.18039999999996</v>
      </c>
      <c r="G13" s="64">
        <f t="shared" si="0"/>
        <v>1.3098555994729908</v>
      </c>
      <c r="H13" s="45">
        <v>5418</v>
      </c>
      <c r="I13" s="29">
        <f t="shared" si="1"/>
        <v>5386469.4072000002</v>
      </c>
      <c r="J13" s="29"/>
      <c r="K13" s="27">
        <v>29949</v>
      </c>
      <c r="L13" s="64">
        <v>6767.6687999999986</v>
      </c>
      <c r="M13" s="64">
        <f t="shared" si="2"/>
        <v>0.22597311429430025</v>
      </c>
      <c r="N13" s="45">
        <v>1512</v>
      </c>
      <c r="O13" s="16">
        <f t="shared" si="3"/>
        <v>10232715.225599999</v>
      </c>
      <c r="P13" s="16">
        <f t="shared" si="4"/>
        <v>15619184.632799998</v>
      </c>
      <c r="Q13" s="16">
        <f t="shared" si="5"/>
        <v>5206394.8775999993</v>
      </c>
    </row>
    <row r="14" spans="1:17" x14ac:dyDescent="0.35">
      <c r="B14" s="25">
        <v>3005</v>
      </c>
      <c r="C14" s="26" t="s">
        <v>164</v>
      </c>
      <c r="D14" t="s">
        <v>244</v>
      </c>
      <c r="E14" s="27">
        <v>638</v>
      </c>
      <c r="F14" s="64">
        <v>607.98349999999994</v>
      </c>
      <c r="G14" s="64">
        <f t="shared" si="0"/>
        <v>0.95295219435736667</v>
      </c>
      <c r="H14" s="45">
        <v>5418</v>
      </c>
      <c r="I14" s="29">
        <f t="shared" si="1"/>
        <v>3294054.6029999997</v>
      </c>
      <c r="J14" s="29"/>
      <c r="K14" s="27">
        <v>18658</v>
      </c>
      <c r="L14" s="64">
        <v>6643.8936000000012</v>
      </c>
      <c r="M14" s="64">
        <f t="shared" si="2"/>
        <v>0.35608819809197134</v>
      </c>
      <c r="N14" s="45">
        <v>1512</v>
      </c>
      <c r="O14" s="16">
        <f t="shared" si="3"/>
        <v>10045567.123200001</v>
      </c>
      <c r="P14" s="16">
        <f t="shared" si="4"/>
        <v>13339621.726200001</v>
      </c>
      <c r="Q14" s="16">
        <f t="shared" si="5"/>
        <v>4446540.5754000004</v>
      </c>
    </row>
    <row r="15" spans="1:17" x14ac:dyDescent="0.35">
      <c r="A15">
        <v>140184</v>
      </c>
      <c r="B15" s="25">
        <v>3023</v>
      </c>
      <c r="C15" s="26" t="s">
        <v>165</v>
      </c>
      <c r="D15" t="s">
        <v>244</v>
      </c>
      <c r="E15" s="27">
        <v>2301</v>
      </c>
      <c r="F15" s="64">
        <v>5012.2958000000008</v>
      </c>
      <c r="G15" s="64">
        <f t="shared" si="0"/>
        <v>2.1783119513255111</v>
      </c>
      <c r="H15" s="45">
        <v>5418</v>
      </c>
      <c r="I15" s="29">
        <f t="shared" si="1"/>
        <v>27156618.644400004</v>
      </c>
      <c r="J15" s="29"/>
      <c r="K15" s="27">
        <v>46657</v>
      </c>
      <c r="L15" s="64">
        <v>17130.769199999999</v>
      </c>
      <c r="M15" s="64">
        <f t="shared" si="2"/>
        <v>0.36716396682169877</v>
      </c>
      <c r="N15" s="45">
        <v>1512</v>
      </c>
      <c r="O15" s="16">
        <f t="shared" si="3"/>
        <v>25901723.030399997</v>
      </c>
      <c r="P15" s="16">
        <f t="shared" si="4"/>
        <v>53058341.674800001</v>
      </c>
      <c r="Q15" s="16">
        <f t="shared" si="5"/>
        <v>17686113.891600002</v>
      </c>
    </row>
    <row r="16" spans="1:17" x14ac:dyDescent="0.35">
      <c r="A16">
        <v>140053</v>
      </c>
      <c r="B16" s="25">
        <v>3025</v>
      </c>
      <c r="C16" s="26" t="s">
        <v>166</v>
      </c>
      <c r="D16" t="s">
        <v>244</v>
      </c>
      <c r="E16" s="27">
        <v>1203</v>
      </c>
      <c r="F16" s="64">
        <v>2983.1519000000003</v>
      </c>
      <c r="G16" s="64">
        <f t="shared" si="0"/>
        <v>2.4797605153782212</v>
      </c>
      <c r="H16" s="45">
        <v>5418</v>
      </c>
      <c r="I16" s="29">
        <f t="shared" si="1"/>
        <v>16162716.994200002</v>
      </c>
      <c r="J16" s="29"/>
      <c r="K16" s="27">
        <v>79752</v>
      </c>
      <c r="L16" s="64">
        <v>25370.528300000002</v>
      </c>
      <c r="M16" s="64">
        <f t="shared" si="2"/>
        <v>0.3181177688333835</v>
      </c>
      <c r="N16" s="45">
        <v>1512</v>
      </c>
      <c r="O16" s="16">
        <f t="shared" si="3"/>
        <v>38360238.7896</v>
      </c>
      <c r="P16" s="16">
        <f t="shared" si="4"/>
        <v>54522955.783800006</v>
      </c>
      <c r="Q16" s="16">
        <f t="shared" si="5"/>
        <v>18174318.594600003</v>
      </c>
    </row>
    <row r="17" spans="1:17" x14ac:dyDescent="0.35">
      <c r="A17">
        <v>140054</v>
      </c>
      <c r="B17" s="25">
        <v>3048</v>
      </c>
      <c r="C17" s="26" t="s">
        <v>167</v>
      </c>
      <c r="D17" t="s">
        <v>244</v>
      </c>
      <c r="E17" s="27">
        <v>1769</v>
      </c>
      <c r="F17" s="64">
        <v>2853.3406</v>
      </c>
      <c r="G17" s="64">
        <f t="shared" si="0"/>
        <v>1.6129681175805539</v>
      </c>
      <c r="H17" s="45">
        <v>5418</v>
      </c>
      <c r="I17" s="29">
        <f t="shared" si="1"/>
        <v>15459399.3708</v>
      </c>
      <c r="J17" s="29"/>
      <c r="K17" s="27">
        <v>54951</v>
      </c>
      <c r="L17" s="64">
        <v>18786.870300000006</v>
      </c>
      <c r="M17" s="64">
        <f t="shared" si="2"/>
        <v>0.34188404760604912</v>
      </c>
      <c r="N17" s="45">
        <v>1512</v>
      </c>
      <c r="O17" s="16">
        <f t="shared" si="3"/>
        <v>28405747.893600009</v>
      </c>
      <c r="P17" s="16">
        <f t="shared" si="4"/>
        <v>43865147.264400005</v>
      </c>
      <c r="Q17" s="16">
        <f t="shared" si="5"/>
        <v>14621715.754800001</v>
      </c>
    </row>
    <row r="18" spans="1:17" x14ac:dyDescent="0.35">
      <c r="A18">
        <v>140067</v>
      </c>
      <c r="B18" s="25">
        <v>3073</v>
      </c>
      <c r="C18" s="26" t="s">
        <v>168</v>
      </c>
      <c r="D18" t="s">
        <v>244</v>
      </c>
      <c r="E18" s="27">
        <v>498</v>
      </c>
      <c r="F18" s="64">
        <v>727.88869999999986</v>
      </c>
      <c r="G18" s="64">
        <f t="shared" si="0"/>
        <v>1.4616238955823291</v>
      </c>
      <c r="H18" s="45">
        <v>5418</v>
      </c>
      <c r="I18" s="29">
        <f t="shared" si="1"/>
        <v>3943700.9765999992</v>
      </c>
      <c r="J18" s="29"/>
      <c r="K18" s="27">
        <v>21135</v>
      </c>
      <c r="L18" s="64">
        <v>7510.6313000000009</v>
      </c>
      <c r="M18" s="64">
        <f t="shared" si="2"/>
        <v>0.35536462266382784</v>
      </c>
      <c r="N18" s="45">
        <v>1512</v>
      </c>
      <c r="O18" s="16">
        <f t="shared" si="3"/>
        <v>11356074.525600003</v>
      </c>
      <c r="P18" s="16">
        <f t="shared" si="4"/>
        <v>15299775.502200002</v>
      </c>
      <c r="Q18" s="16">
        <f t="shared" si="5"/>
        <v>5099925.1674000006</v>
      </c>
    </row>
    <row r="19" spans="1:17" x14ac:dyDescent="0.35">
      <c r="A19">
        <v>140161</v>
      </c>
      <c r="B19" s="25">
        <v>3122</v>
      </c>
      <c r="C19" s="26" t="s">
        <v>169</v>
      </c>
      <c r="D19" t="s">
        <v>244</v>
      </c>
      <c r="E19" s="27">
        <v>1552</v>
      </c>
      <c r="F19" s="64">
        <v>3120.7409000000002</v>
      </c>
      <c r="G19" s="64">
        <f t="shared" si="0"/>
        <v>2.0107866623711343</v>
      </c>
      <c r="H19" s="45">
        <v>5418</v>
      </c>
      <c r="I19" s="29">
        <f t="shared" si="1"/>
        <v>16908174.196200002</v>
      </c>
      <c r="J19" s="29"/>
      <c r="K19" s="27">
        <v>63378</v>
      </c>
      <c r="L19" s="64">
        <v>11125.249899999999</v>
      </c>
      <c r="M19" s="64">
        <f t="shared" si="2"/>
        <v>0.17553804001388493</v>
      </c>
      <c r="N19" s="45">
        <v>1512</v>
      </c>
      <c r="O19" s="16">
        <f t="shared" si="3"/>
        <v>16821377.8488</v>
      </c>
      <c r="P19" s="16">
        <f t="shared" si="4"/>
        <v>33729552.045000002</v>
      </c>
      <c r="Q19" s="16">
        <f t="shared" si="5"/>
        <v>11243184.015000001</v>
      </c>
    </row>
    <row r="20" spans="1:17" x14ac:dyDescent="0.35">
      <c r="A20">
        <v>140052</v>
      </c>
      <c r="B20" s="25">
        <v>4001</v>
      </c>
      <c r="C20" s="26" t="s">
        <v>170</v>
      </c>
      <c r="D20" t="s">
        <v>244</v>
      </c>
      <c r="E20" s="27">
        <v>148</v>
      </c>
      <c r="F20" s="64">
        <v>172.01000000000002</v>
      </c>
      <c r="G20" s="64">
        <f t="shared" si="0"/>
        <v>1.1622297297297299</v>
      </c>
      <c r="H20" s="45">
        <v>5418</v>
      </c>
      <c r="I20" s="29">
        <f t="shared" si="1"/>
        <v>931950.18</v>
      </c>
      <c r="J20" s="29"/>
      <c r="K20" s="27">
        <v>10717</v>
      </c>
      <c r="L20" s="64">
        <v>2265.2673</v>
      </c>
      <c r="M20" s="64">
        <f t="shared" si="2"/>
        <v>0.21137140057852011</v>
      </c>
      <c r="N20" s="45">
        <v>1512</v>
      </c>
      <c r="O20" s="16">
        <f t="shared" si="3"/>
        <v>3425084.1576</v>
      </c>
      <c r="P20" s="16">
        <f t="shared" si="4"/>
        <v>4357034.3376000002</v>
      </c>
      <c r="Q20" s="16">
        <f t="shared" si="5"/>
        <v>1452344.7792</v>
      </c>
    </row>
    <row r="21" spans="1:17" x14ac:dyDescent="0.35">
      <c r="A21">
        <v>140065</v>
      </c>
      <c r="B21" s="25">
        <v>4005</v>
      </c>
      <c r="C21" s="26" t="s">
        <v>171</v>
      </c>
      <c r="D21" t="s">
        <v>244</v>
      </c>
      <c r="E21" s="27">
        <v>67</v>
      </c>
      <c r="F21" s="64">
        <v>112.85300000000001</v>
      </c>
      <c r="G21" s="64">
        <f t="shared" si="0"/>
        <v>1.6843731343283583</v>
      </c>
      <c r="H21" s="45">
        <v>5418</v>
      </c>
      <c r="I21" s="29">
        <f t="shared" si="1"/>
        <v>611437.554</v>
      </c>
      <c r="J21" s="29"/>
      <c r="K21" s="27">
        <v>8478</v>
      </c>
      <c r="L21" s="64">
        <v>2412.5335999999998</v>
      </c>
      <c r="M21" s="64">
        <f t="shared" si="2"/>
        <v>0.28456400094361872</v>
      </c>
      <c r="N21" s="45">
        <v>1512</v>
      </c>
      <c r="O21" s="16">
        <f t="shared" si="3"/>
        <v>3647750.8031999995</v>
      </c>
      <c r="P21" s="16">
        <f t="shared" si="4"/>
        <v>4259188.3571999995</v>
      </c>
      <c r="Q21" s="16">
        <f t="shared" si="5"/>
        <v>1419729.4523999998</v>
      </c>
    </row>
    <row r="22" spans="1:17" x14ac:dyDescent="0.35">
      <c r="A22">
        <v>140155</v>
      </c>
      <c r="B22" s="25">
        <v>5008</v>
      </c>
      <c r="C22" s="26" t="s">
        <v>172</v>
      </c>
      <c r="D22" t="s">
        <v>244</v>
      </c>
      <c r="E22" s="27">
        <v>474</v>
      </c>
      <c r="F22" s="64">
        <v>567.51879999999994</v>
      </c>
      <c r="G22" s="64">
        <f t="shared" si="0"/>
        <v>1.197297046413502</v>
      </c>
      <c r="H22" s="45">
        <v>5418</v>
      </c>
      <c r="I22" s="29">
        <f t="shared" si="1"/>
        <v>3074816.8583999998</v>
      </c>
      <c r="J22" s="29"/>
      <c r="K22" s="27">
        <v>39619</v>
      </c>
      <c r="L22" s="64">
        <v>7112.1948999999986</v>
      </c>
      <c r="M22" s="64">
        <f t="shared" si="2"/>
        <v>0.17951475049849816</v>
      </c>
      <c r="N22" s="45">
        <v>1512</v>
      </c>
      <c r="O22" s="16">
        <f t="shared" si="3"/>
        <v>10753638.688799998</v>
      </c>
      <c r="P22" s="16">
        <f t="shared" si="4"/>
        <v>13828455.547199998</v>
      </c>
      <c r="Q22" s="16">
        <f t="shared" si="5"/>
        <v>4609485.1823999994</v>
      </c>
    </row>
    <row r="23" spans="1:17" x14ac:dyDescent="0.35">
      <c r="A23">
        <v>140093</v>
      </c>
      <c r="B23" s="25">
        <v>5011</v>
      </c>
      <c r="C23" s="26" t="s">
        <v>173</v>
      </c>
      <c r="D23" t="s">
        <v>244</v>
      </c>
      <c r="E23" s="27">
        <v>894</v>
      </c>
      <c r="F23" s="64">
        <v>1207.2248</v>
      </c>
      <c r="G23" s="64">
        <f t="shared" si="0"/>
        <v>1.3503633109619686</v>
      </c>
      <c r="H23" s="45">
        <v>5418</v>
      </c>
      <c r="I23" s="29">
        <f t="shared" si="1"/>
        <v>6540743.9663999993</v>
      </c>
      <c r="J23" s="29"/>
      <c r="K23" s="27">
        <v>49599</v>
      </c>
      <c r="L23" s="64">
        <v>8657.6725000000042</v>
      </c>
      <c r="M23" s="64">
        <f t="shared" si="2"/>
        <v>0.17455336801145194</v>
      </c>
      <c r="N23" s="45">
        <v>1512</v>
      </c>
      <c r="O23" s="16">
        <f t="shared" si="3"/>
        <v>13090400.820000006</v>
      </c>
      <c r="P23" s="16">
        <f t="shared" si="4"/>
        <v>19631144.786400005</v>
      </c>
      <c r="Q23" s="16">
        <f t="shared" si="5"/>
        <v>6543714.9288000017</v>
      </c>
    </row>
    <row r="24" spans="1:17" x14ac:dyDescent="0.35">
      <c r="B24" s="25">
        <v>5012</v>
      </c>
      <c r="C24" s="26" t="s">
        <v>174</v>
      </c>
      <c r="D24" t="s">
        <v>244</v>
      </c>
      <c r="E24" s="27">
        <v>194</v>
      </c>
      <c r="F24" s="64">
        <v>367.66010000000006</v>
      </c>
      <c r="G24" s="64">
        <f t="shared" si="0"/>
        <v>1.8951551546391756</v>
      </c>
      <c r="H24" s="45">
        <v>5418</v>
      </c>
      <c r="I24" s="29">
        <f t="shared" si="1"/>
        <v>1991982.4218000004</v>
      </c>
      <c r="J24" s="29"/>
      <c r="K24" s="27">
        <v>12026</v>
      </c>
      <c r="L24" s="64">
        <v>3659.1207999999997</v>
      </c>
      <c r="M24" s="64">
        <f t="shared" si="2"/>
        <v>0.30426748711125889</v>
      </c>
      <c r="N24" s="45">
        <v>1512</v>
      </c>
      <c r="O24" s="16">
        <f t="shared" si="3"/>
        <v>5532590.6495999992</v>
      </c>
      <c r="P24" s="16">
        <f t="shared" si="4"/>
        <v>7524573.0713999998</v>
      </c>
      <c r="Q24" s="16">
        <f t="shared" si="5"/>
        <v>2508191.0238000001</v>
      </c>
    </row>
    <row r="25" spans="1:17" x14ac:dyDescent="0.35">
      <c r="A25">
        <v>140186</v>
      </c>
      <c r="B25" s="25">
        <v>7002</v>
      </c>
      <c r="C25" s="26" t="s">
        <v>175</v>
      </c>
      <c r="D25" t="s">
        <v>244</v>
      </c>
      <c r="E25" s="27">
        <v>284</v>
      </c>
      <c r="F25" s="64">
        <v>289.03370000000007</v>
      </c>
      <c r="G25" s="64">
        <f t="shared" si="0"/>
        <v>1.0177242957746482</v>
      </c>
      <c r="H25" s="45">
        <v>5418</v>
      </c>
      <c r="I25" s="29">
        <f t="shared" si="1"/>
        <v>1565984.5866000003</v>
      </c>
      <c r="J25" s="29"/>
      <c r="K25" s="27">
        <v>19619</v>
      </c>
      <c r="L25" s="64">
        <v>2661.2004000000002</v>
      </c>
      <c r="M25" s="64">
        <f t="shared" si="2"/>
        <v>0.1356440389418421</v>
      </c>
      <c r="N25" s="45">
        <v>1512</v>
      </c>
      <c r="O25" s="16">
        <f t="shared" si="3"/>
        <v>4023735.0048000002</v>
      </c>
      <c r="P25" s="16">
        <f t="shared" si="4"/>
        <v>5589719.5914000003</v>
      </c>
      <c r="Q25" s="16">
        <f t="shared" si="5"/>
        <v>1863239.8638000002</v>
      </c>
    </row>
    <row r="26" spans="1:17" x14ac:dyDescent="0.35">
      <c r="A26">
        <v>140189</v>
      </c>
      <c r="B26" s="25">
        <v>8008</v>
      </c>
      <c r="C26" s="26" t="s">
        <v>176</v>
      </c>
      <c r="D26" t="s">
        <v>244</v>
      </c>
      <c r="E26" s="27">
        <v>130</v>
      </c>
      <c r="F26" s="64">
        <v>206.99809999999999</v>
      </c>
      <c r="G26" s="64">
        <f t="shared" si="0"/>
        <v>1.592293076923077</v>
      </c>
      <c r="H26" s="45">
        <v>5418</v>
      </c>
      <c r="I26" s="29">
        <f t="shared" si="1"/>
        <v>1121515.7057999999</v>
      </c>
      <c r="J26" s="29"/>
      <c r="K26" s="27">
        <v>25695</v>
      </c>
      <c r="L26" s="64">
        <v>3659.3512999999994</v>
      </c>
      <c r="M26" s="64">
        <f t="shared" si="2"/>
        <v>0.1424149172990854</v>
      </c>
      <c r="N26" s="45">
        <v>1512</v>
      </c>
      <c r="O26" s="16">
        <f t="shared" si="3"/>
        <v>5532939.165599999</v>
      </c>
      <c r="P26" s="16">
        <f t="shared" si="4"/>
        <v>6654454.8713999987</v>
      </c>
      <c r="Q26" s="16">
        <f t="shared" si="5"/>
        <v>2218151.6237999997</v>
      </c>
    </row>
    <row r="27" spans="1:17" x14ac:dyDescent="0.35">
      <c r="A27">
        <v>140088</v>
      </c>
      <c r="B27" s="25">
        <v>11001</v>
      </c>
      <c r="C27" s="26" t="s">
        <v>177</v>
      </c>
      <c r="D27" t="s">
        <v>244</v>
      </c>
      <c r="E27" s="27">
        <v>242</v>
      </c>
      <c r="F27" s="64">
        <v>329.78970000000004</v>
      </c>
      <c r="G27" s="64">
        <f t="shared" si="0"/>
        <v>1.3627673553719011</v>
      </c>
      <c r="H27" s="45">
        <v>5418</v>
      </c>
      <c r="I27" s="29">
        <f t="shared" si="1"/>
        <v>1786800.5946000002</v>
      </c>
      <c r="J27" s="29"/>
      <c r="K27" s="27">
        <v>10159</v>
      </c>
      <c r="L27" s="64">
        <v>3600.8811000000001</v>
      </c>
      <c r="M27" s="64">
        <f t="shared" si="2"/>
        <v>0.35445231814154937</v>
      </c>
      <c r="N27" s="45">
        <v>1512</v>
      </c>
      <c r="O27" s="16">
        <f t="shared" si="3"/>
        <v>5444532.2231999999</v>
      </c>
      <c r="P27" s="16">
        <f t="shared" si="4"/>
        <v>7231332.8178000003</v>
      </c>
      <c r="Q27" s="16">
        <f t="shared" si="5"/>
        <v>2410444.2726000003</v>
      </c>
    </row>
    <row r="28" spans="1:17" x14ac:dyDescent="0.35">
      <c r="A28">
        <v>140084</v>
      </c>
      <c r="B28" s="25">
        <v>11006</v>
      </c>
      <c r="C28" s="26" t="s">
        <v>178</v>
      </c>
      <c r="D28" t="s">
        <v>244</v>
      </c>
      <c r="E28" s="27">
        <v>593</v>
      </c>
      <c r="F28" s="64">
        <v>615.52949999999998</v>
      </c>
      <c r="G28" s="64">
        <f t="shared" si="0"/>
        <v>1.0379924114671164</v>
      </c>
      <c r="H28" s="45">
        <v>5418</v>
      </c>
      <c r="I28" s="29">
        <f t="shared" si="1"/>
        <v>3334938.8309999998</v>
      </c>
      <c r="J28" s="29"/>
      <c r="K28" s="27">
        <v>30995</v>
      </c>
      <c r="L28" s="64">
        <v>6870.4694999999992</v>
      </c>
      <c r="M28" s="64">
        <f t="shared" si="2"/>
        <v>0.22166380061300206</v>
      </c>
      <c r="N28" s="45">
        <v>1512</v>
      </c>
      <c r="O28" s="16">
        <f t="shared" si="3"/>
        <v>10388149.884</v>
      </c>
      <c r="P28" s="16">
        <f t="shared" si="4"/>
        <v>13723088.715</v>
      </c>
      <c r="Q28" s="16">
        <f t="shared" si="5"/>
        <v>4574362.9050000003</v>
      </c>
    </row>
    <row r="29" spans="1:17" x14ac:dyDescent="0.35">
      <c r="B29" s="25">
        <v>13020</v>
      </c>
      <c r="C29" s="26" t="s">
        <v>179</v>
      </c>
      <c r="D29" t="s">
        <v>244</v>
      </c>
      <c r="E29" s="27">
        <v>669</v>
      </c>
      <c r="F29" s="64">
        <v>842.40329999999994</v>
      </c>
      <c r="G29" s="64">
        <f t="shared" si="0"/>
        <v>1.2591977578475335</v>
      </c>
      <c r="H29" s="45">
        <v>5418</v>
      </c>
      <c r="I29" s="29">
        <f t="shared" si="1"/>
        <v>4564141.0794000002</v>
      </c>
      <c r="J29" s="29"/>
      <c r="K29" s="27">
        <v>21488</v>
      </c>
      <c r="L29" s="64">
        <v>5878.9076000000005</v>
      </c>
      <c r="M29" s="64">
        <f t="shared" si="2"/>
        <v>0.27359026433358158</v>
      </c>
      <c r="N29" s="45">
        <v>1512</v>
      </c>
      <c r="O29" s="16">
        <f t="shared" si="3"/>
        <v>8888908.2912000027</v>
      </c>
      <c r="P29" s="16">
        <f t="shared" si="4"/>
        <v>13453049.370600004</v>
      </c>
      <c r="Q29" s="16">
        <f t="shared" si="5"/>
        <v>4484349.7902000016</v>
      </c>
    </row>
    <row r="30" spans="1:17" x14ac:dyDescent="0.35">
      <c r="B30" s="25">
        <v>13027</v>
      </c>
      <c r="C30" s="26" t="s">
        <v>180</v>
      </c>
      <c r="D30" t="s">
        <v>244</v>
      </c>
      <c r="E30" s="27">
        <v>924</v>
      </c>
      <c r="F30" s="64">
        <v>2306.5081999999998</v>
      </c>
      <c r="G30" s="64">
        <f t="shared" si="0"/>
        <v>2.4962209956709955</v>
      </c>
      <c r="H30" s="45">
        <v>5418</v>
      </c>
      <c r="I30" s="29">
        <f t="shared" si="1"/>
        <v>12496661.427599998</v>
      </c>
      <c r="J30" s="29"/>
      <c r="K30" s="27">
        <v>78763</v>
      </c>
      <c r="L30" s="64">
        <v>14331.402599999998</v>
      </c>
      <c r="M30" s="64">
        <f t="shared" si="2"/>
        <v>0.18195602757640006</v>
      </c>
      <c r="N30" s="45">
        <v>1512</v>
      </c>
      <c r="O30" s="16">
        <f t="shared" si="3"/>
        <v>21669080.731199995</v>
      </c>
      <c r="P30" s="16">
        <f t="shared" si="4"/>
        <v>34165742.158799991</v>
      </c>
      <c r="Q30" s="16">
        <f t="shared" si="5"/>
        <v>11388580.719599998</v>
      </c>
    </row>
    <row r="31" spans="1:17" x14ac:dyDescent="0.35">
      <c r="A31">
        <v>140064</v>
      </c>
      <c r="B31" s="25">
        <v>13046</v>
      </c>
      <c r="C31" s="26" t="s">
        <v>181</v>
      </c>
      <c r="D31" t="s">
        <v>244</v>
      </c>
      <c r="E31" s="27">
        <v>365</v>
      </c>
      <c r="F31" s="64">
        <v>357.14559999999994</v>
      </c>
      <c r="G31" s="64">
        <f t="shared" si="0"/>
        <v>0.97848109589041077</v>
      </c>
      <c r="H31" s="45">
        <v>5418</v>
      </c>
      <c r="I31" s="29">
        <f t="shared" si="1"/>
        <v>1935014.8607999997</v>
      </c>
      <c r="J31" s="29"/>
      <c r="K31" s="27">
        <v>42090</v>
      </c>
      <c r="L31" s="64">
        <v>10875.191000000003</v>
      </c>
      <c r="M31" s="64">
        <f t="shared" si="2"/>
        <v>0.25837944880019015</v>
      </c>
      <c r="N31" s="45">
        <v>1512</v>
      </c>
      <c r="O31" s="16">
        <f t="shared" si="3"/>
        <v>16443288.792000003</v>
      </c>
      <c r="P31" s="16">
        <f t="shared" si="4"/>
        <v>18378303.652800001</v>
      </c>
      <c r="Q31" s="16">
        <f t="shared" si="5"/>
        <v>6126101.2176000001</v>
      </c>
    </row>
    <row r="32" spans="1:17" x14ac:dyDescent="0.35">
      <c r="B32" s="25">
        <v>13047</v>
      </c>
      <c r="C32" s="26" t="s">
        <v>182</v>
      </c>
      <c r="D32" t="s">
        <v>244</v>
      </c>
      <c r="E32" s="27">
        <v>232</v>
      </c>
      <c r="F32" s="64">
        <v>215.82520000000002</v>
      </c>
      <c r="G32" s="64">
        <f t="shared" si="0"/>
        <v>0.93028103448275867</v>
      </c>
      <c r="H32" s="45">
        <v>5418</v>
      </c>
      <c r="I32" s="29">
        <f t="shared" si="1"/>
        <v>1169340.9336000001</v>
      </c>
      <c r="J32" s="29"/>
      <c r="K32" s="27">
        <v>14702</v>
      </c>
      <c r="L32" s="64">
        <v>3641.8642</v>
      </c>
      <c r="M32" s="64">
        <f t="shared" si="2"/>
        <v>0.24771216161066523</v>
      </c>
      <c r="N32" s="45">
        <v>1512</v>
      </c>
      <c r="O32" s="16">
        <f t="shared" si="3"/>
        <v>5506498.6704000002</v>
      </c>
      <c r="P32" s="16">
        <f t="shared" si="4"/>
        <v>6675839.6040000003</v>
      </c>
      <c r="Q32" s="16">
        <f t="shared" si="5"/>
        <v>2225279.8680000002</v>
      </c>
    </row>
    <row r="33" spans="2:17" x14ac:dyDescent="0.35">
      <c r="B33" s="25">
        <v>14002</v>
      </c>
      <c r="C33" s="26" t="s">
        <v>183</v>
      </c>
      <c r="D33" t="s">
        <v>244</v>
      </c>
      <c r="E33" s="27">
        <v>417</v>
      </c>
      <c r="F33" s="64">
        <v>577.44970000000001</v>
      </c>
      <c r="G33" s="64">
        <f t="shared" si="0"/>
        <v>1.3847714628297363</v>
      </c>
      <c r="H33" s="45">
        <v>5418</v>
      </c>
      <c r="I33" s="29">
        <f t="shared" si="1"/>
        <v>3128622.4745999998</v>
      </c>
      <c r="J33" s="29"/>
      <c r="K33" s="27">
        <v>31783</v>
      </c>
      <c r="L33" s="64">
        <v>6946.3413</v>
      </c>
      <c r="M33" s="64">
        <f t="shared" si="2"/>
        <v>0.21855524336909668</v>
      </c>
      <c r="N33" s="45">
        <v>1512</v>
      </c>
      <c r="O33" s="16">
        <f t="shared" si="3"/>
        <v>10502868.045600001</v>
      </c>
      <c r="P33" s="16">
        <f t="shared" si="4"/>
        <v>13631490.520200001</v>
      </c>
      <c r="Q33" s="16">
        <f t="shared" si="5"/>
        <v>4543830.1734000007</v>
      </c>
    </row>
    <row r="34" spans="2:17" x14ac:dyDescent="0.35">
      <c r="B34" s="25">
        <v>15008</v>
      </c>
      <c r="C34" s="26" t="s">
        <v>184</v>
      </c>
      <c r="D34" t="s">
        <v>244</v>
      </c>
      <c r="E34" s="27">
        <v>1992</v>
      </c>
      <c r="F34" s="64">
        <v>4106.3420999999998</v>
      </c>
      <c r="G34" s="64">
        <f t="shared" si="0"/>
        <v>2.0614167168674697</v>
      </c>
      <c r="H34" s="45">
        <v>5418</v>
      </c>
      <c r="I34" s="29">
        <f t="shared" si="1"/>
        <v>22248161.4978</v>
      </c>
      <c r="J34" s="29"/>
      <c r="K34" s="27">
        <v>37777</v>
      </c>
      <c r="L34" s="64">
        <v>15640.978000000003</v>
      </c>
      <c r="M34" s="64">
        <f t="shared" si="2"/>
        <v>0.41403441247319805</v>
      </c>
      <c r="N34" s="45">
        <v>1512</v>
      </c>
      <c r="O34" s="16">
        <f t="shared" si="3"/>
        <v>23649158.736000005</v>
      </c>
      <c r="P34" s="16">
        <f t="shared" si="4"/>
        <v>45897320.233800009</v>
      </c>
      <c r="Q34" s="16">
        <f t="shared" si="5"/>
        <v>15299106.744600004</v>
      </c>
    </row>
    <row r="35" spans="2:17" x14ac:dyDescent="0.35">
      <c r="B35" s="25">
        <v>16006</v>
      </c>
      <c r="C35" s="26" t="s">
        <v>185</v>
      </c>
      <c r="D35" t="s">
        <v>244</v>
      </c>
      <c r="E35" s="27">
        <v>991</v>
      </c>
      <c r="F35" s="64">
        <v>992.33230000000003</v>
      </c>
      <c r="G35" s="64">
        <f t="shared" si="0"/>
        <v>1.0013443995963673</v>
      </c>
      <c r="H35" s="45">
        <v>5418</v>
      </c>
      <c r="I35" s="29">
        <f t="shared" si="1"/>
        <v>5376456.4013999999</v>
      </c>
      <c r="J35" s="29"/>
      <c r="K35" s="27">
        <v>30360</v>
      </c>
      <c r="L35" s="64">
        <v>5785.5096999999987</v>
      </c>
      <c r="M35" s="64">
        <f t="shared" si="2"/>
        <v>0.19056356060606056</v>
      </c>
      <c r="N35" s="45">
        <v>1512</v>
      </c>
      <c r="O35" s="16">
        <f t="shared" si="3"/>
        <v>8747690.6663999986</v>
      </c>
      <c r="P35" s="16">
        <f t="shared" si="4"/>
        <v>14124147.067799998</v>
      </c>
      <c r="Q35" s="16">
        <f t="shared" si="5"/>
        <v>4708049.0225999998</v>
      </c>
    </row>
    <row r="36" spans="2:17" x14ac:dyDescent="0.35">
      <c r="B36" s="25">
        <v>16007</v>
      </c>
      <c r="C36" s="26" t="s">
        <v>186</v>
      </c>
      <c r="D36" t="s">
        <v>244</v>
      </c>
      <c r="E36" s="27">
        <v>1762</v>
      </c>
      <c r="F36" s="64">
        <v>3688.1466</v>
      </c>
      <c r="G36" s="64">
        <f t="shared" si="0"/>
        <v>2.0931592508513055</v>
      </c>
      <c r="H36" s="45">
        <v>5418</v>
      </c>
      <c r="I36" s="29">
        <f t="shared" si="1"/>
        <v>19982378.278800003</v>
      </c>
      <c r="J36" s="29"/>
      <c r="K36" s="27">
        <v>91377</v>
      </c>
      <c r="L36" s="64">
        <v>21730.195599999999</v>
      </c>
      <c r="M36" s="64">
        <f t="shared" si="2"/>
        <v>0.23780815303632205</v>
      </c>
      <c r="N36" s="45">
        <v>1512</v>
      </c>
      <c r="O36" s="16">
        <f t="shared" si="3"/>
        <v>32856055.747199997</v>
      </c>
      <c r="P36" s="16">
        <f t="shared" si="4"/>
        <v>52838434.026000001</v>
      </c>
      <c r="Q36" s="16">
        <f t="shared" si="5"/>
        <v>17612811.342</v>
      </c>
    </row>
    <row r="37" spans="2:17" x14ac:dyDescent="0.35">
      <c r="B37" s="43">
        <v>18005</v>
      </c>
      <c r="C37" s="26" t="s">
        <v>187</v>
      </c>
      <c r="D37" t="s">
        <v>244</v>
      </c>
      <c r="E37" s="27">
        <v>238</v>
      </c>
      <c r="F37" s="64">
        <v>442.93970000000002</v>
      </c>
      <c r="G37" s="64">
        <f t="shared" si="0"/>
        <v>1.8610911764705882</v>
      </c>
      <c r="H37" s="45">
        <v>5418</v>
      </c>
      <c r="I37" s="29">
        <f>E37*G37*H37</f>
        <v>2399847.2946000001</v>
      </c>
      <c r="J37" s="29"/>
      <c r="K37" s="27">
        <v>13444</v>
      </c>
      <c r="L37" s="64">
        <v>2629.4989999999998</v>
      </c>
      <c r="M37" s="64">
        <f t="shared" si="2"/>
        <v>0.1955890360011901</v>
      </c>
      <c r="N37" s="45">
        <v>1512</v>
      </c>
      <c r="O37" s="16">
        <f t="shared" si="3"/>
        <v>3975802.4879999999</v>
      </c>
      <c r="P37" s="16">
        <f t="shared" si="4"/>
        <v>6375649.7826000005</v>
      </c>
      <c r="Q37" s="16">
        <f t="shared" si="5"/>
        <v>2125216.5942000002</v>
      </c>
    </row>
    <row r="38" spans="2:17" x14ac:dyDescent="0.35">
      <c r="B38" s="25">
        <v>18006</v>
      </c>
      <c r="C38" s="26" t="s">
        <v>188</v>
      </c>
      <c r="D38" t="s">
        <v>244</v>
      </c>
      <c r="E38" s="27">
        <v>1295</v>
      </c>
      <c r="F38" s="64">
        <v>1648.1311999999998</v>
      </c>
      <c r="G38" s="64">
        <f t="shared" si="0"/>
        <v>1.2726881853281853</v>
      </c>
      <c r="H38" s="45">
        <v>5418</v>
      </c>
      <c r="I38" s="29">
        <f t="shared" si="1"/>
        <v>8929574.8416000009</v>
      </c>
      <c r="J38" s="29"/>
      <c r="K38" s="27">
        <v>79449</v>
      </c>
      <c r="L38" s="64">
        <v>17063.720500000003</v>
      </c>
      <c r="M38" s="64">
        <f t="shared" si="2"/>
        <v>0.21477577439615356</v>
      </c>
      <c r="N38" s="45">
        <v>1512</v>
      </c>
      <c r="O38" s="16">
        <f t="shared" si="3"/>
        <v>25800345.396000005</v>
      </c>
      <c r="P38" s="16">
        <f t="shared" si="4"/>
        <v>34729920.237600006</v>
      </c>
      <c r="Q38" s="16">
        <f t="shared" si="5"/>
        <v>11576640.079200001</v>
      </c>
    </row>
    <row r="39" spans="2:17" x14ac:dyDescent="0.35">
      <c r="B39" s="25">
        <v>19006</v>
      </c>
      <c r="C39" s="26" t="s">
        <v>189</v>
      </c>
      <c r="D39" t="s">
        <v>244</v>
      </c>
      <c r="E39" s="27">
        <v>841</v>
      </c>
      <c r="F39" s="64">
        <v>1536.0537000000004</v>
      </c>
      <c r="G39" s="64">
        <f t="shared" si="0"/>
        <v>1.8264609988109399</v>
      </c>
      <c r="H39" s="45">
        <v>5418</v>
      </c>
      <c r="I39" s="29">
        <f t="shared" si="1"/>
        <v>8322338.9466000022</v>
      </c>
      <c r="J39" s="29"/>
      <c r="K39" s="27">
        <v>52003</v>
      </c>
      <c r="L39" s="64">
        <v>9837.215400000001</v>
      </c>
      <c r="M39" s="64">
        <f t="shared" si="2"/>
        <v>0.18916630579005059</v>
      </c>
      <c r="N39" s="45">
        <v>1512</v>
      </c>
      <c r="O39" s="16">
        <f t="shared" si="3"/>
        <v>14873869.684800001</v>
      </c>
      <c r="P39" s="16">
        <f t="shared" si="4"/>
        <v>23196208.631400004</v>
      </c>
      <c r="Q39" s="16">
        <f t="shared" si="5"/>
        <v>7732069.543800001</v>
      </c>
    </row>
    <row r="40" spans="2:17" x14ac:dyDescent="0.35">
      <c r="B40" s="25">
        <v>19007</v>
      </c>
      <c r="C40" s="26" t="s">
        <v>190</v>
      </c>
      <c r="D40" t="s">
        <v>244</v>
      </c>
      <c r="E40" s="27">
        <v>1156</v>
      </c>
      <c r="F40" s="64">
        <v>1914.5739999999998</v>
      </c>
      <c r="G40" s="64">
        <f t="shared" si="0"/>
        <v>1.6562058823529411</v>
      </c>
      <c r="H40" s="45">
        <v>5418</v>
      </c>
      <c r="I40" s="29">
        <f t="shared" si="1"/>
        <v>10373161.932</v>
      </c>
      <c r="J40" s="29"/>
      <c r="K40" s="27">
        <v>23491</v>
      </c>
      <c r="L40" s="64">
        <v>8137.6791999999996</v>
      </c>
      <c r="M40" s="64">
        <f t="shared" si="2"/>
        <v>0.34641689157549699</v>
      </c>
      <c r="N40" s="45">
        <v>1512</v>
      </c>
      <c r="O40" s="16">
        <f t="shared" si="3"/>
        <v>12304170.950399999</v>
      </c>
      <c r="P40" s="16">
        <f t="shared" si="4"/>
        <v>22677332.882399999</v>
      </c>
      <c r="Q40" s="16">
        <f t="shared" si="5"/>
        <v>7559110.9607999995</v>
      </c>
    </row>
    <row r="41" spans="2:17" x14ac:dyDescent="0.35">
      <c r="B41" s="25">
        <v>21002</v>
      </c>
      <c r="C41" s="26" t="s">
        <v>191</v>
      </c>
      <c r="D41" t="s">
        <v>244</v>
      </c>
      <c r="E41" s="27">
        <v>1565</v>
      </c>
      <c r="F41" s="64">
        <v>2290.6360999999997</v>
      </c>
      <c r="G41" s="64">
        <f t="shared" si="0"/>
        <v>1.4636652396166132</v>
      </c>
      <c r="H41" s="45">
        <v>5418</v>
      </c>
      <c r="I41" s="29">
        <f t="shared" si="1"/>
        <v>12410666.389799999</v>
      </c>
      <c r="J41" s="29"/>
      <c r="K41" s="27">
        <v>102880</v>
      </c>
      <c r="L41" s="64">
        <v>22734.306200000003</v>
      </c>
      <c r="M41" s="64">
        <f t="shared" si="2"/>
        <v>0.22097887052877141</v>
      </c>
      <c r="N41" s="45">
        <v>1512</v>
      </c>
      <c r="O41" s="16">
        <f t="shared" si="3"/>
        <v>34374270.974400006</v>
      </c>
      <c r="P41" s="16">
        <f t="shared" si="4"/>
        <v>46784937.364200003</v>
      </c>
      <c r="Q41" s="16">
        <f t="shared" si="5"/>
        <v>15594979.121400001</v>
      </c>
    </row>
    <row r="42" spans="2:17" x14ac:dyDescent="0.35">
      <c r="B42" s="25">
        <v>23003</v>
      </c>
      <c r="C42" s="26" t="s">
        <v>192</v>
      </c>
      <c r="D42" t="s">
        <v>244</v>
      </c>
      <c r="E42" s="27">
        <v>286</v>
      </c>
      <c r="F42" s="64">
        <v>363.48990000000003</v>
      </c>
      <c r="G42" s="64">
        <f t="shared" si="0"/>
        <v>1.2709437062937063</v>
      </c>
      <c r="H42" s="45">
        <v>5418</v>
      </c>
      <c r="I42" s="29">
        <f t="shared" si="1"/>
        <v>1969388.2782000003</v>
      </c>
      <c r="J42" s="29"/>
      <c r="K42" s="27">
        <v>13980</v>
      </c>
      <c r="L42" s="64">
        <v>3148.6613000000002</v>
      </c>
      <c r="M42" s="64">
        <f t="shared" si="2"/>
        <v>0.22522613018597998</v>
      </c>
      <c r="N42" s="45">
        <v>1512</v>
      </c>
      <c r="O42" s="16">
        <f t="shared" si="3"/>
        <v>4760775.8856000006</v>
      </c>
      <c r="P42" s="16">
        <f t="shared" si="4"/>
        <v>6730164.1638000011</v>
      </c>
      <c r="Q42" s="16">
        <f t="shared" si="5"/>
        <v>2243388.0546000004</v>
      </c>
    </row>
    <row r="43" spans="2:17" x14ac:dyDescent="0.35">
      <c r="B43" s="25">
        <v>23008</v>
      </c>
      <c r="C43" s="26" t="s">
        <v>193</v>
      </c>
      <c r="D43" t="s">
        <v>244</v>
      </c>
      <c r="E43" s="27">
        <v>715</v>
      </c>
      <c r="F43" s="64">
        <v>991.14740000000006</v>
      </c>
      <c r="G43" s="64">
        <f t="shared" si="0"/>
        <v>1.3862201398601399</v>
      </c>
      <c r="H43" s="45">
        <v>5418</v>
      </c>
      <c r="I43" s="29">
        <f t="shared" si="1"/>
        <v>5370036.6132000005</v>
      </c>
      <c r="J43" s="29"/>
      <c r="K43" s="27">
        <v>128553</v>
      </c>
      <c r="L43" s="64">
        <v>11353.116299999998</v>
      </c>
      <c r="M43" s="64">
        <f t="shared" si="2"/>
        <v>8.8314674103288124E-2</v>
      </c>
      <c r="N43" s="45">
        <v>1512</v>
      </c>
      <c r="O43" s="16">
        <f t="shared" si="3"/>
        <v>17165911.845599998</v>
      </c>
      <c r="P43" s="16">
        <f t="shared" si="4"/>
        <v>22535948.458799999</v>
      </c>
      <c r="Q43" s="16">
        <f t="shared" si="5"/>
        <v>7511982.8196</v>
      </c>
    </row>
    <row r="44" spans="2:17" x14ac:dyDescent="0.35">
      <c r="B44" s="25">
        <v>31000</v>
      </c>
      <c r="C44" s="26" t="s">
        <v>194</v>
      </c>
      <c r="D44" t="s">
        <v>244</v>
      </c>
      <c r="E44" s="27">
        <v>503</v>
      </c>
      <c r="F44" s="64">
        <v>642.6543999999999</v>
      </c>
      <c r="G44" s="64">
        <f t="shared" si="0"/>
        <v>1.2776429423459243</v>
      </c>
      <c r="H44" s="45">
        <v>5418</v>
      </c>
      <c r="I44" s="29">
        <f t="shared" si="1"/>
        <v>3481901.5391999995</v>
      </c>
      <c r="J44" s="29"/>
      <c r="K44" s="27">
        <v>8299</v>
      </c>
      <c r="L44" s="64">
        <v>2419.7697999999996</v>
      </c>
      <c r="M44" s="64">
        <f t="shared" si="2"/>
        <v>0.29157365947704539</v>
      </c>
      <c r="N44" s="45">
        <v>1512</v>
      </c>
      <c r="O44" s="16">
        <f t="shared" si="3"/>
        <v>3658691.9375999994</v>
      </c>
      <c r="P44" s="16">
        <f t="shared" si="4"/>
        <v>7140593.4767999984</v>
      </c>
      <c r="Q44" s="16">
        <f t="shared" si="5"/>
        <v>2380197.8255999996</v>
      </c>
    </row>
    <row r="45" spans="2:17" x14ac:dyDescent="0.35">
      <c r="B45" s="25">
        <v>3052</v>
      </c>
      <c r="C45" s="26" t="s">
        <v>195</v>
      </c>
      <c r="D45" t="s">
        <v>244</v>
      </c>
      <c r="E45" s="27">
        <v>562</v>
      </c>
      <c r="F45" s="64">
        <v>512.65190000000007</v>
      </c>
      <c r="G45" s="64">
        <f t="shared" si="0"/>
        <v>0.91219199288256236</v>
      </c>
      <c r="H45" s="45">
        <v>5418</v>
      </c>
      <c r="I45" s="29">
        <f t="shared" si="1"/>
        <v>2777547.9942000005</v>
      </c>
      <c r="J45" s="29"/>
      <c r="K45" s="27">
        <v>6476</v>
      </c>
      <c r="L45" s="64">
        <v>1542.7162000000001</v>
      </c>
      <c r="M45" s="64">
        <f t="shared" si="2"/>
        <v>0.23822053736874615</v>
      </c>
      <c r="N45" s="45">
        <v>1512</v>
      </c>
      <c r="O45" s="16">
        <f t="shared" si="3"/>
        <v>2332586.8944000001</v>
      </c>
      <c r="P45" s="16">
        <f t="shared" si="4"/>
        <v>5110134.8886000011</v>
      </c>
      <c r="Q45" s="16">
        <f t="shared" si="5"/>
        <v>1703378.2962000004</v>
      </c>
    </row>
    <row r="46" spans="2:17" x14ac:dyDescent="0.35">
      <c r="B46" s="25">
        <v>5006</v>
      </c>
      <c r="C46" s="26" t="s">
        <v>196</v>
      </c>
      <c r="D46" t="s">
        <v>244</v>
      </c>
      <c r="E46" s="27">
        <v>464</v>
      </c>
      <c r="F46" s="64">
        <v>441.7527</v>
      </c>
      <c r="G46" s="64">
        <f t="shared" si="0"/>
        <v>0.95205323275862075</v>
      </c>
      <c r="H46" s="45">
        <v>5418</v>
      </c>
      <c r="I46" s="29">
        <f t="shared" si="1"/>
        <v>2393416.1285999999</v>
      </c>
      <c r="J46" s="29"/>
      <c r="K46" s="27">
        <v>20629</v>
      </c>
      <c r="L46" s="64">
        <v>3806.6081000000004</v>
      </c>
      <c r="M46" s="64">
        <f t="shared" si="2"/>
        <v>0.18452702990935094</v>
      </c>
      <c r="N46" s="45">
        <v>1512</v>
      </c>
      <c r="O46" s="16">
        <f t="shared" si="3"/>
        <v>5755591.4472000003</v>
      </c>
      <c r="P46" s="16">
        <f t="shared" si="4"/>
        <v>8149007.5757999998</v>
      </c>
      <c r="Q46" s="16">
        <f t="shared" si="5"/>
        <v>2716335.8585999999</v>
      </c>
    </row>
    <row r="47" spans="2:17" x14ac:dyDescent="0.35">
      <c r="B47" s="25">
        <v>18007</v>
      </c>
      <c r="C47" s="26" t="s">
        <v>197</v>
      </c>
      <c r="D47" t="s">
        <v>244</v>
      </c>
      <c r="E47" s="27">
        <v>472</v>
      </c>
      <c r="F47" s="64">
        <v>897.92090000000007</v>
      </c>
      <c r="G47" s="64">
        <f t="shared" si="0"/>
        <v>1.9023747881355935</v>
      </c>
      <c r="H47" s="45">
        <v>5418</v>
      </c>
      <c r="I47" s="29">
        <f t="shared" si="1"/>
        <v>4864935.4362000003</v>
      </c>
      <c r="J47" s="29"/>
      <c r="K47" s="27">
        <v>25326</v>
      </c>
      <c r="L47" s="64">
        <v>5435.9696000000004</v>
      </c>
      <c r="M47" s="64">
        <f t="shared" si="2"/>
        <v>0.21463987996525311</v>
      </c>
      <c r="N47" s="45">
        <v>1512</v>
      </c>
      <c r="O47" s="16">
        <f t="shared" si="3"/>
        <v>8219186.0352000007</v>
      </c>
      <c r="P47" s="16">
        <f t="shared" si="4"/>
        <v>13084121.4714</v>
      </c>
      <c r="Q47" s="16">
        <f t="shared" si="5"/>
        <v>4361373.8238000004</v>
      </c>
    </row>
    <row r="48" spans="2:17" x14ac:dyDescent="0.35">
      <c r="B48" s="25">
        <v>21001</v>
      </c>
      <c r="C48" s="26" t="s">
        <v>198</v>
      </c>
      <c r="D48" t="s">
        <v>244</v>
      </c>
      <c r="E48" s="27">
        <v>85</v>
      </c>
      <c r="F48" s="64">
        <v>120.7704</v>
      </c>
      <c r="G48" s="64">
        <f t="shared" si="0"/>
        <v>1.4208282352941175</v>
      </c>
      <c r="H48" s="45">
        <v>5418</v>
      </c>
      <c r="I48" s="29">
        <f t="shared" si="1"/>
        <v>654334.02719999989</v>
      </c>
      <c r="J48" s="29"/>
      <c r="K48" s="27">
        <v>4632</v>
      </c>
      <c r="L48" s="64">
        <v>1375.1510000000001</v>
      </c>
      <c r="M48" s="64">
        <f t="shared" si="2"/>
        <v>0.29688061312607944</v>
      </c>
      <c r="N48" s="45">
        <v>1512</v>
      </c>
      <c r="O48" s="16">
        <f t="shared" si="3"/>
        <v>2079228.3120000002</v>
      </c>
      <c r="P48" s="16">
        <f t="shared" si="4"/>
        <v>2733562.3392000003</v>
      </c>
      <c r="Q48" s="16">
        <f t="shared" si="5"/>
        <v>911187.44640000013</v>
      </c>
    </row>
    <row r="49" spans="2:17" x14ac:dyDescent="0.35">
      <c r="B49" s="25">
        <v>4004</v>
      </c>
      <c r="C49" s="26" t="s">
        <v>199</v>
      </c>
      <c r="D49" t="s">
        <v>244</v>
      </c>
      <c r="E49" s="27">
        <v>400</v>
      </c>
      <c r="F49" s="64">
        <v>468.44099999999992</v>
      </c>
      <c r="G49" s="64">
        <f t="shared" si="0"/>
        <v>1.1711024999999997</v>
      </c>
      <c r="H49" s="45">
        <v>5418</v>
      </c>
      <c r="I49" s="29">
        <f t="shared" si="1"/>
        <v>2538013.3379999991</v>
      </c>
      <c r="J49" s="29"/>
      <c r="K49" s="27">
        <v>23595</v>
      </c>
      <c r="L49" s="64">
        <v>5819.1850999999997</v>
      </c>
      <c r="M49" s="64">
        <f t="shared" si="2"/>
        <v>0.24662789150243694</v>
      </c>
      <c r="N49" s="45">
        <v>1512</v>
      </c>
      <c r="O49" s="16">
        <f t="shared" si="3"/>
        <v>8798607.871199999</v>
      </c>
      <c r="P49" s="16">
        <f t="shared" si="4"/>
        <v>11336621.209199999</v>
      </c>
      <c r="Q49" s="16">
        <f t="shared" si="5"/>
        <v>3778873.7363999994</v>
      </c>
    </row>
    <row r="51" spans="2:17" x14ac:dyDescent="0.35">
      <c r="B51" s="25"/>
      <c r="C51" s="26"/>
      <c r="F51" s="64"/>
      <c r="G51" s="64"/>
      <c r="H51" s="45"/>
      <c r="I51" s="29"/>
      <c r="J51" s="29"/>
      <c r="K51" s="27"/>
      <c r="L51" s="64"/>
      <c r="M51" s="64"/>
      <c r="N51" s="45"/>
      <c r="O51" s="16"/>
      <c r="P51" s="16"/>
      <c r="Q51" s="16"/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87E0-9663-4C64-BE86-6F47DE9D05EE}">
  <dimension ref="A1:R52"/>
  <sheetViews>
    <sheetView topLeftCell="B1" zoomScale="79" workbookViewId="0">
      <pane ySplit="8" topLeftCell="A9" activePane="bottomLeft" state="frozen"/>
      <selection activeCell="G10" sqref="G10"/>
      <selection pane="bottomLeft" activeCell="N5" sqref="N5"/>
    </sheetView>
  </sheetViews>
  <sheetFormatPr defaultRowHeight="14.5" x14ac:dyDescent="0.35"/>
  <cols>
    <col min="1" max="1" width="9.1796875" hidden="1" customWidth="1"/>
    <col min="2" max="2" width="8.81640625" bestFit="1" customWidth="1"/>
    <col min="3" max="3" width="36.54296875" customWidth="1"/>
    <col min="4" max="4" width="15.81640625" customWidth="1"/>
    <col min="5" max="5" width="9.7265625" style="27" bestFit="1" customWidth="1"/>
    <col min="6" max="6" width="9.7265625" bestFit="1" customWidth="1"/>
    <col min="7" max="7" width="9.453125" bestFit="1" customWidth="1"/>
    <col min="8" max="8" width="11.26953125" customWidth="1"/>
    <col min="9" max="9" width="13.54296875" customWidth="1"/>
    <col min="10" max="10" width="4.453125" customWidth="1"/>
    <col min="11" max="11" width="10.7265625" bestFit="1" customWidth="1"/>
    <col min="12" max="12" width="10.453125" bestFit="1" customWidth="1"/>
    <col min="13" max="13" width="9.453125" bestFit="1" customWidth="1"/>
    <col min="14" max="14" width="10.54296875" bestFit="1" customWidth="1"/>
    <col min="15" max="15" width="16.453125" bestFit="1" customWidth="1"/>
    <col min="16" max="16" width="8.26953125" hidden="1" customWidth="1"/>
    <col min="17" max="17" width="16.453125" bestFit="1" customWidth="1"/>
    <col min="18" max="18" width="14.26953125" bestFit="1" customWidth="1"/>
  </cols>
  <sheetData>
    <row r="1" spans="1:18" x14ac:dyDescent="0.35">
      <c r="B1" s="1" t="s">
        <v>0</v>
      </c>
      <c r="E1" s="1" t="s">
        <v>108</v>
      </c>
    </row>
    <row r="2" spans="1:18" x14ac:dyDescent="0.35">
      <c r="B2" s="1" t="s">
        <v>200</v>
      </c>
      <c r="E2"/>
    </row>
    <row r="3" spans="1:18" x14ac:dyDescent="0.35">
      <c r="E3"/>
    </row>
    <row r="4" spans="1:18" x14ac:dyDescent="0.35">
      <c r="B4" s="1" t="s">
        <v>7</v>
      </c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x14ac:dyDescent="0.35">
      <c r="B5" s="1"/>
      <c r="E5" s="65"/>
      <c r="F5" s="66"/>
      <c r="G5" s="67"/>
      <c r="H5" s="56"/>
      <c r="I5" s="56"/>
      <c r="J5" s="56"/>
      <c r="K5" s="56"/>
      <c r="L5" s="56"/>
      <c r="M5" s="57">
        <f>AVERAGE(M9:M33)</f>
        <v>0.21926453868628279</v>
      </c>
      <c r="N5" s="56"/>
      <c r="O5" s="58">
        <f>O6*4</f>
        <v>606034310.21279979</v>
      </c>
      <c r="P5" s="56"/>
      <c r="Q5" s="59">
        <f>Q7*4</f>
        <v>820790306.85391402</v>
      </c>
      <c r="R5" s="56"/>
    </row>
    <row r="6" spans="1:18" s="66" customFormat="1" x14ac:dyDescent="0.35">
      <c r="B6" s="1" t="s">
        <v>8</v>
      </c>
      <c r="E6" s="55">
        <v>10676</v>
      </c>
      <c r="F6" s="55">
        <v>13773.473360769225</v>
      </c>
      <c r="G6" s="56">
        <f>F6/E6</f>
        <v>1.2901342600945322</v>
      </c>
      <c r="H6" s="56"/>
      <c r="I6" s="55">
        <f>SUM(I9:I47)</f>
        <v>53688999.160278462</v>
      </c>
      <c r="J6" s="55"/>
      <c r="K6" s="55">
        <v>484944</v>
      </c>
      <c r="L6" s="55">
        <v>114605.5806</v>
      </c>
      <c r="M6" s="56">
        <f>L6/K6</f>
        <v>0.23632745347916462</v>
      </c>
      <c r="N6" s="56"/>
      <c r="O6" s="55">
        <f>SUM(O9:O47)</f>
        <v>151508577.55319995</v>
      </c>
      <c r="P6" s="55">
        <f>SUM(P9:P47)</f>
        <v>0</v>
      </c>
      <c r="Q6" s="55">
        <f>SUM(Q9:Q47)</f>
        <v>205197576.71347851</v>
      </c>
      <c r="R6" s="56"/>
    </row>
    <row r="7" spans="1:18" x14ac:dyDescent="0.35">
      <c r="E7" s="60" t="s">
        <v>150</v>
      </c>
      <c r="F7" s="60"/>
      <c r="G7" s="60"/>
      <c r="H7" s="60"/>
      <c r="I7" s="60"/>
      <c r="J7" s="61"/>
      <c r="K7" s="60" t="s">
        <v>151</v>
      </c>
      <c r="L7" s="60"/>
      <c r="M7" s="60"/>
      <c r="N7" s="60"/>
      <c r="O7" s="60"/>
      <c r="P7" s="61"/>
      <c r="Q7" s="62">
        <f>SUM(Q9:Q47)</f>
        <v>205197576.71347851</v>
      </c>
      <c r="R7" s="62">
        <f>SUM(R9:R52)</f>
        <v>79082105.91589281</v>
      </c>
    </row>
    <row r="8" spans="1:18" ht="29" x14ac:dyDescent="0.35">
      <c r="B8" s="19" t="s">
        <v>9</v>
      </c>
      <c r="C8" s="19" t="s">
        <v>10</v>
      </c>
      <c r="D8" s="68" t="s">
        <v>152</v>
      </c>
      <c r="E8" s="20" t="s">
        <v>153</v>
      </c>
      <c r="F8" s="19" t="s">
        <v>154</v>
      </c>
      <c r="G8" s="19" t="s">
        <v>155</v>
      </c>
      <c r="H8" s="19" t="s">
        <v>156</v>
      </c>
      <c r="I8" s="19" t="s">
        <v>157</v>
      </c>
      <c r="J8" s="63"/>
      <c r="K8" s="19" t="s">
        <v>158</v>
      </c>
      <c r="L8" s="19" t="s">
        <v>154</v>
      </c>
      <c r="M8" s="19" t="s">
        <v>155</v>
      </c>
      <c r="N8" s="19" t="s">
        <v>156</v>
      </c>
      <c r="O8" s="19" t="s">
        <v>157</v>
      </c>
      <c r="P8" s="63"/>
      <c r="Q8" s="19" t="s">
        <v>159</v>
      </c>
      <c r="R8" s="19" t="s">
        <v>19</v>
      </c>
    </row>
    <row r="9" spans="1:18" x14ac:dyDescent="0.35">
      <c r="A9">
        <v>140127</v>
      </c>
      <c r="B9" s="25">
        <v>1002</v>
      </c>
      <c r="C9" s="26" t="s">
        <v>201</v>
      </c>
      <c r="D9" t="s">
        <v>245</v>
      </c>
      <c r="E9" s="27">
        <v>370</v>
      </c>
      <c r="F9" s="64">
        <v>389.1157</v>
      </c>
      <c r="G9" s="64">
        <f>IFERROR(F9/E9,0)</f>
        <v>1.0516640540540541</v>
      </c>
      <c r="H9" s="17">
        <v>3898</v>
      </c>
      <c r="I9" s="29">
        <f>E9*G9*H9</f>
        <v>1516772.9986</v>
      </c>
      <c r="J9" s="29"/>
      <c r="K9" s="27">
        <v>11977</v>
      </c>
      <c r="L9" s="64">
        <v>2656.2957000000001</v>
      </c>
      <c r="M9" s="64">
        <f t="shared" ref="M9:M51" si="0">IFERROR(L9/K9,0)</f>
        <v>0.22178305919679386</v>
      </c>
      <c r="N9" s="69">
        <v>1322</v>
      </c>
      <c r="O9" s="16">
        <f>K9*M9*N9</f>
        <v>3511622.9154000003</v>
      </c>
      <c r="P9" s="29"/>
      <c r="Q9" s="16">
        <f>O9+I9</f>
        <v>5028395.9140000008</v>
      </c>
      <c r="R9" s="16">
        <f>Q9/3</f>
        <v>1676131.9713333335</v>
      </c>
    </row>
    <row r="10" spans="1:18" x14ac:dyDescent="0.35">
      <c r="A10">
        <v>140202</v>
      </c>
      <c r="B10" s="25">
        <v>1011</v>
      </c>
      <c r="C10" s="26" t="s">
        <v>202</v>
      </c>
      <c r="D10" t="s">
        <v>245</v>
      </c>
      <c r="E10" s="27">
        <v>491</v>
      </c>
      <c r="F10" s="64">
        <v>572.60390000000007</v>
      </c>
      <c r="G10" s="64">
        <f>IFERROR(F10/E10,0)</f>
        <v>1.1661993890020368</v>
      </c>
      <c r="H10" s="17">
        <v>3898</v>
      </c>
      <c r="I10" s="29">
        <f t="shared" ref="I10:I51" si="1">E10*G10*H10</f>
        <v>2232010.0022000005</v>
      </c>
      <c r="J10" s="29"/>
      <c r="K10" s="27">
        <v>27827</v>
      </c>
      <c r="L10" s="64">
        <v>3939.498399999999</v>
      </c>
      <c r="M10" s="64">
        <f t="shared" si="0"/>
        <v>0.14157107844898836</v>
      </c>
      <c r="N10" s="69">
        <v>1322</v>
      </c>
      <c r="O10" s="16">
        <f t="shared" ref="O10:O51" si="2">K10*M10*N10</f>
        <v>5208016.8847999992</v>
      </c>
      <c r="P10" s="29"/>
      <c r="Q10" s="16">
        <f t="shared" ref="Q10:Q46" si="3">O10+I10</f>
        <v>7440026.8870000001</v>
      </c>
      <c r="R10" s="16">
        <f t="shared" ref="R10:R52" si="4">Q10/3</f>
        <v>2480008.9623333332</v>
      </c>
    </row>
    <row r="11" spans="1:18" x14ac:dyDescent="0.35">
      <c r="A11">
        <v>140288</v>
      </c>
      <c r="B11" s="25">
        <v>2005</v>
      </c>
      <c r="C11" s="26" t="s">
        <v>203</v>
      </c>
      <c r="D11" t="s">
        <v>245</v>
      </c>
      <c r="E11" s="27">
        <v>347</v>
      </c>
      <c r="F11" s="64">
        <v>300.8451</v>
      </c>
      <c r="G11" s="64">
        <f t="shared" ref="G11:G51" si="5">IFERROR(F11/E11,0)</f>
        <v>0.86698876080691645</v>
      </c>
      <c r="H11" s="17">
        <v>3898</v>
      </c>
      <c r="I11" s="29">
        <f t="shared" si="1"/>
        <v>1172694.1998000001</v>
      </c>
      <c r="J11" s="29"/>
      <c r="K11" s="27">
        <v>17692</v>
      </c>
      <c r="L11" s="64">
        <v>4449.037299999999</v>
      </c>
      <c r="M11" s="64">
        <f t="shared" si="0"/>
        <v>0.2514716990730273</v>
      </c>
      <c r="N11" s="69">
        <v>1322</v>
      </c>
      <c r="O11" s="16">
        <f t="shared" si="2"/>
        <v>5881627.3105999986</v>
      </c>
      <c r="P11" s="29"/>
      <c r="Q11" s="16">
        <f t="shared" si="3"/>
        <v>7054321.5103999991</v>
      </c>
      <c r="R11" s="16">
        <f t="shared" si="4"/>
        <v>2351440.5034666662</v>
      </c>
    </row>
    <row r="12" spans="1:18" x14ac:dyDescent="0.35">
      <c r="A12">
        <v>140291</v>
      </c>
      <c r="B12" s="25">
        <v>2008</v>
      </c>
      <c r="C12" s="26" t="s">
        <v>204</v>
      </c>
      <c r="D12" t="s">
        <v>245</v>
      </c>
      <c r="E12" s="27">
        <v>225</v>
      </c>
      <c r="F12" s="64">
        <v>364.1782</v>
      </c>
      <c r="G12" s="64">
        <f t="shared" si="5"/>
        <v>1.6185697777777779</v>
      </c>
      <c r="H12" s="17">
        <v>3898</v>
      </c>
      <c r="I12" s="29">
        <f t="shared" si="1"/>
        <v>1419566.6236</v>
      </c>
      <c r="J12" s="29"/>
      <c r="K12" s="27">
        <v>18014</v>
      </c>
      <c r="L12" s="64">
        <v>3139.1533999999997</v>
      </c>
      <c r="M12" s="64">
        <f t="shared" si="0"/>
        <v>0.17426187409792382</v>
      </c>
      <c r="N12" s="69">
        <v>1322</v>
      </c>
      <c r="O12" s="16">
        <f t="shared" si="2"/>
        <v>4149960.7947999998</v>
      </c>
      <c r="P12" s="29"/>
      <c r="Q12" s="16">
        <f t="shared" si="3"/>
        <v>5569527.4183999998</v>
      </c>
      <c r="R12" s="16">
        <f t="shared" si="4"/>
        <v>1856509.1394666666</v>
      </c>
    </row>
    <row r="13" spans="1:18" x14ac:dyDescent="0.35">
      <c r="A13">
        <v>140223</v>
      </c>
      <c r="B13" s="25">
        <v>2010</v>
      </c>
      <c r="C13" s="26" t="s">
        <v>81</v>
      </c>
      <c r="D13" t="s">
        <v>245</v>
      </c>
      <c r="E13" s="27">
        <v>67</v>
      </c>
      <c r="F13" s="64">
        <v>41.119399999999999</v>
      </c>
      <c r="G13" s="64">
        <f t="shared" si="5"/>
        <v>0.61372238805970147</v>
      </c>
      <c r="H13" s="17">
        <v>3898</v>
      </c>
      <c r="I13" s="29">
        <f t="shared" si="1"/>
        <v>160283.42119999998</v>
      </c>
      <c r="J13" s="29"/>
      <c r="K13" s="27">
        <v>3003</v>
      </c>
      <c r="L13" s="64">
        <v>522.54339999999991</v>
      </c>
      <c r="M13" s="64">
        <f t="shared" si="0"/>
        <v>0.17400712620712619</v>
      </c>
      <c r="N13" s="69">
        <v>1322</v>
      </c>
      <c r="O13" s="16">
        <f t="shared" si="2"/>
        <v>690802.37479999987</v>
      </c>
      <c r="P13" s="29"/>
      <c r="Q13" s="16">
        <f t="shared" si="3"/>
        <v>851085.79599999986</v>
      </c>
      <c r="R13" s="16">
        <f t="shared" si="4"/>
        <v>283695.26533333329</v>
      </c>
    </row>
    <row r="14" spans="1:18" x14ac:dyDescent="0.35">
      <c r="A14">
        <v>140030</v>
      </c>
      <c r="B14" s="25">
        <v>2134</v>
      </c>
      <c r="C14" s="26" t="s">
        <v>205</v>
      </c>
      <c r="D14" t="s">
        <v>245</v>
      </c>
      <c r="E14" s="27">
        <v>117</v>
      </c>
      <c r="F14" s="64">
        <v>173.3578</v>
      </c>
      <c r="G14" s="64">
        <f t="shared" si="5"/>
        <v>1.4816905982905983</v>
      </c>
      <c r="H14" s="17">
        <v>3898</v>
      </c>
      <c r="I14" s="29">
        <f t="shared" si="1"/>
        <v>675748.70440000005</v>
      </c>
      <c r="J14" s="29"/>
      <c r="K14" s="27">
        <v>8544</v>
      </c>
      <c r="L14" s="64">
        <v>1848.3495</v>
      </c>
      <c r="M14" s="64">
        <f t="shared" si="0"/>
        <v>0.21633304073033707</v>
      </c>
      <c r="N14" s="69">
        <v>1322</v>
      </c>
      <c r="O14" s="16">
        <f t="shared" si="2"/>
        <v>2443518.0389999999</v>
      </c>
      <c r="P14" s="29"/>
      <c r="Q14" s="16">
        <f t="shared" si="3"/>
        <v>3119266.7434</v>
      </c>
      <c r="R14" s="16">
        <f t="shared" si="4"/>
        <v>1039755.5811333334</v>
      </c>
    </row>
    <row r="15" spans="1:18" x14ac:dyDescent="0.35">
      <c r="B15" s="25">
        <v>3002</v>
      </c>
      <c r="C15" s="26" t="s">
        <v>206</v>
      </c>
      <c r="D15" t="s">
        <v>245</v>
      </c>
      <c r="E15" s="27">
        <v>84</v>
      </c>
      <c r="F15" s="64">
        <v>79.59920000000001</v>
      </c>
      <c r="G15" s="64">
        <f>IFERROR(F15/E15,0)</f>
        <v>0.9476095238095239</v>
      </c>
      <c r="H15" s="17">
        <v>3898</v>
      </c>
      <c r="I15" s="29">
        <f>E15*G15*H15</f>
        <v>310277.68160000007</v>
      </c>
      <c r="J15" s="29"/>
      <c r="K15" s="27">
        <v>11428</v>
      </c>
      <c r="L15" s="64">
        <v>1674.4259999999999</v>
      </c>
      <c r="M15" s="64">
        <f>IFERROR(L15/K15,0)</f>
        <v>0.14651960098004899</v>
      </c>
      <c r="N15" s="69">
        <v>1322</v>
      </c>
      <c r="O15" s="16">
        <f>K15*M15*N15</f>
        <v>2213591.1719999998</v>
      </c>
      <c r="P15" s="29"/>
      <c r="Q15" s="16">
        <f>O15+I15</f>
        <v>2523868.8536</v>
      </c>
      <c r="R15" s="16">
        <f>Q15/3</f>
        <v>841289.61786666664</v>
      </c>
    </row>
    <row r="16" spans="1:18" x14ac:dyDescent="0.35">
      <c r="A16">
        <v>140002</v>
      </c>
      <c r="B16" s="25">
        <v>3066</v>
      </c>
      <c r="C16" s="26" t="s">
        <v>207</v>
      </c>
      <c r="D16" t="s">
        <v>245</v>
      </c>
      <c r="E16" s="27">
        <v>244</v>
      </c>
      <c r="F16" s="64">
        <v>360.94569999999993</v>
      </c>
      <c r="G16" s="64">
        <f t="shared" si="5"/>
        <v>1.4792856557377045</v>
      </c>
      <c r="H16" s="17">
        <v>3898</v>
      </c>
      <c r="I16" s="29">
        <f t="shared" si="1"/>
        <v>1406966.3385999997</v>
      </c>
      <c r="J16" s="29"/>
      <c r="K16" s="27">
        <v>10606</v>
      </c>
      <c r="L16" s="64">
        <v>3059.9677999999994</v>
      </c>
      <c r="M16" s="64">
        <f t="shared" si="0"/>
        <v>0.28851289835941912</v>
      </c>
      <c r="N16" s="69">
        <v>1322</v>
      </c>
      <c r="O16" s="16">
        <f t="shared" si="2"/>
        <v>4045277.4315999993</v>
      </c>
      <c r="P16" s="29"/>
      <c r="Q16" s="16">
        <f t="shared" si="3"/>
        <v>5452243.7701999992</v>
      </c>
      <c r="R16" s="16">
        <f t="shared" si="4"/>
        <v>1817414.5900666665</v>
      </c>
    </row>
    <row r="17" spans="1:18" x14ac:dyDescent="0.35">
      <c r="A17">
        <v>140122</v>
      </c>
      <c r="B17" s="25">
        <v>3999</v>
      </c>
      <c r="C17" s="26" t="s">
        <v>208</v>
      </c>
      <c r="D17" t="s">
        <v>245</v>
      </c>
      <c r="E17" s="27">
        <v>27</v>
      </c>
      <c r="F17" s="64">
        <v>96.775299999999987</v>
      </c>
      <c r="G17" s="64">
        <f t="shared" si="5"/>
        <v>3.58427037037037</v>
      </c>
      <c r="H17" s="17">
        <v>3898</v>
      </c>
      <c r="I17" s="29">
        <f t="shared" si="1"/>
        <v>377230.11939999997</v>
      </c>
      <c r="J17" s="29"/>
      <c r="K17" s="27">
        <v>3862</v>
      </c>
      <c r="L17" s="64">
        <v>765.73970000000008</v>
      </c>
      <c r="M17" s="64">
        <f t="shared" si="0"/>
        <v>0.19827542723977215</v>
      </c>
      <c r="N17" s="69">
        <v>1322</v>
      </c>
      <c r="O17" s="16">
        <f t="shared" si="2"/>
        <v>1012307.8834000002</v>
      </c>
      <c r="P17" s="29"/>
      <c r="Q17" s="16">
        <f t="shared" si="3"/>
        <v>1389538.0028000001</v>
      </c>
      <c r="R17" s="16">
        <f t="shared" si="4"/>
        <v>463179.33426666673</v>
      </c>
    </row>
    <row r="18" spans="1:18" x14ac:dyDescent="0.35">
      <c r="A18">
        <v>140258</v>
      </c>
      <c r="B18" s="25">
        <v>4006</v>
      </c>
      <c r="C18" s="26" t="s">
        <v>209</v>
      </c>
      <c r="D18" t="s">
        <v>245</v>
      </c>
      <c r="E18" s="27">
        <v>268</v>
      </c>
      <c r="F18" s="64">
        <v>346.69669999999996</v>
      </c>
      <c r="G18" s="64">
        <f t="shared" si="5"/>
        <v>1.2936444029850744</v>
      </c>
      <c r="H18" s="17">
        <v>3898</v>
      </c>
      <c r="I18" s="29">
        <f t="shared" si="1"/>
        <v>1351423.7365999999</v>
      </c>
      <c r="J18" s="29"/>
      <c r="K18" s="27">
        <v>17626</v>
      </c>
      <c r="L18" s="64">
        <v>3951.5131999999994</v>
      </c>
      <c r="M18" s="64">
        <f t="shared" si="0"/>
        <v>0.22418661068875523</v>
      </c>
      <c r="N18" s="69">
        <v>1322</v>
      </c>
      <c r="O18" s="16">
        <f t="shared" si="2"/>
        <v>5223900.4503999995</v>
      </c>
      <c r="P18" s="29"/>
      <c r="Q18" s="16">
        <f t="shared" si="3"/>
        <v>6575324.186999999</v>
      </c>
      <c r="R18" s="16">
        <f t="shared" si="4"/>
        <v>2191774.7289999998</v>
      </c>
    </row>
    <row r="19" spans="1:18" x14ac:dyDescent="0.35">
      <c r="A19">
        <v>140290</v>
      </c>
      <c r="B19" s="25">
        <v>4008</v>
      </c>
      <c r="C19" s="26" t="s">
        <v>210</v>
      </c>
      <c r="D19" t="s">
        <v>245</v>
      </c>
      <c r="E19" s="27">
        <v>120</v>
      </c>
      <c r="F19" s="64">
        <v>109.87009999999998</v>
      </c>
      <c r="G19" s="64">
        <f t="shared" si="5"/>
        <v>0.91558416666666653</v>
      </c>
      <c r="H19" s="17">
        <v>3898</v>
      </c>
      <c r="I19" s="29">
        <f t="shared" si="1"/>
        <v>428273.6497999999</v>
      </c>
      <c r="J19" s="29"/>
      <c r="K19" s="27">
        <v>10083</v>
      </c>
      <c r="L19" s="64">
        <v>1779.2058</v>
      </c>
      <c r="M19" s="64">
        <f t="shared" si="0"/>
        <v>0.17645599523951205</v>
      </c>
      <c r="N19" s="69">
        <v>1322</v>
      </c>
      <c r="O19" s="16">
        <f t="shared" si="2"/>
        <v>2352110.0675999997</v>
      </c>
      <c r="P19" s="29"/>
      <c r="Q19" s="16">
        <f t="shared" si="3"/>
        <v>2780383.7173999995</v>
      </c>
      <c r="R19" s="16">
        <f t="shared" si="4"/>
        <v>926794.57246666646</v>
      </c>
    </row>
    <row r="20" spans="1:18" x14ac:dyDescent="0.35">
      <c r="A20">
        <v>140289</v>
      </c>
      <c r="B20" s="25">
        <v>4025</v>
      </c>
      <c r="C20" s="26" t="s">
        <v>211</v>
      </c>
      <c r="D20" t="s">
        <v>245</v>
      </c>
      <c r="E20" s="27">
        <v>418</v>
      </c>
      <c r="F20" s="64">
        <v>585.62760000000003</v>
      </c>
      <c r="G20" s="64">
        <f t="shared" si="5"/>
        <v>1.4010229665071772</v>
      </c>
      <c r="H20" s="17">
        <v>3898</v>
      </c>
      <c r="I20" s="29">
        <f t="shared" si="1"/>
        <v>2282776.3848000001</v>
      </c>
      <c r="J20" s="29"/>
      <c r="K20" s="27">
        <v>9289</v>
      </c>
      <c r="L20" s="64">
        <v>3066.9374000000007</v>
      </c>
      <c r="M20" s="64">
        <f t="shared" si="0"/>
        <v>0.3301687372160621</v>
      </c>
      <c r="N20" s="69">
        <v>1322</v>
      </c>
      <c r="O20" s="16">
        <f t="shared" si="2"/>
        <v>4054491.2428000011</v>
      </c>
      <c r="P20" s="29"/>
      <c r="Q20" s="16">
        <f t="shared" si="3"/>
        <v>6337267.6276000012</v>
      </c>
      <c r="R20" s="16">
        <f t="shared" si="4"/>
        <v>2112422.5425333339</v>
      </c>
    </row>
    <row r="21" spans="1:18" x14ac:dyDescent="0.35">
      <c r="A21">
        <v>140015</v>
      </c>
      <c r="B21" s="25">
        <v>5003</v>
      </c>
      <c r="C21" s="26" t="s">
        <v>212</v>
      </c>
      <c r="D21" t="s">
        <v>245</v>
      </c>
      <c r="E21" s="27">
        <v>165</v>
      </c>
      <c r="F21" s="64">
        <v>123.98569999999999</v>
      </c>
      <c r="G21" s="64">
        <f t="shared" si="5"/>
        <v>0.75142848484848479</v>
      </c>
      <c r="H21" s="17">
        <v>3898</v>
      </c>
      <c r="I21" s="29">
        <f t="shared" si="1"/>
        <v>483296.2586</v>
      </c>
      <c r="J21" s="29"/>
      <c r="K21" s="27">
        <v>8736</v>
      </c>
      <c r="L21" s="64">
        <v>2198.9332999999997</v>
      </c>
      <c r="M21" s="64">
        <f t="shared" si="0"/>
        <v>0.25170939789377283</v>
      </c>
      <c r="N21" s="69">
        <v>1322</v>
      </c>
      <c r="O21" s="16">
        <f t="shared" si="2"/>
        <v>2906989.8225999996</v>
      </c>
      <c r="P21" s="29"/>
      <c r="Q21" s="16">
        <f t="shared" si="3"/>
        <v>3390286.0811999994</v>
      </c>
      <c r="R21" s="16">
        <f t="shared" si="4"/>
        <v>1130095.3603999999</v>
      </c>
    </row>
    <row r="22" spans="1:18" x14ac:dyDescent="0.35">
      <c r="A22">
        <v>140294</v>
      </c>
      <c r="B22" s="25">
        <v>5007</v>
      </c>
      <c r="C22" s="26" t="s">
        <v>195</v>
      </c>
      <c r="D22" t="s">
        <v>245</v>
      </c>
      <c r="E22" s="27">
        <v>163</v>
      </c>
      <c r="F22" s="64">
        <v>222.25760000000008</v>
      </c>
      <c r="G22" s="64">
        <f t="shared" si="5"/>
        <v>1.3635435582822091</v>
      </c>
      <c r="H22" s="17">
        <v>3898</v>
      </c>
      <c r="I22" s="29">
        <f t="shared" si="1"/>
        <v>866360.12480000034</v>
      </c>
      <c r="J22" s="29"/>
      <c r="K22" s="27">
        <v>7283</v>
      </c>
      <c r="L22" s="64">
        <v>1700.77</v>
      </c>
      <c r="M22" s="64">
        <f t="shared" si="0"/>
        <v>0.23352601949745982</v>
      </c>
      <c r="N22" s="69">
        <v>1322</v>
      </c>
      <c r="O22" s="16">
        <f t="shared" si="2"/>
        <v>2248417.94</v>
      </c>
      <c r="P22" s="29"/>
      <c r="Q22" s="16">
        <f t="shared" si="3"/>
        <v>3114778.0648000003</v>
      </c>
      <c r="R22" s="16">
        <f t="shared" si="4"/>
        <v>1038259.3549333335</v>
      </c>
    </row>
    <row r="23" spans="1:18" x14ac:dyDescent="0.35">
      <c r="A23">
        <v>140135</v>
      </c>
      <c r="B23" s="25">
        <v>5014</v>
      </c>
      <c r="C23" s="26" t="s">
        <v>213</v>
      </c>
      <c r="D23" t="s">
        <v>245</v>
      </c>
      <c r="E23" s="27">
        <v>556</v>
      </c>
      <c r="F23" s="64">
        <v>600.7299999999999</v>
      </c>
      <c r="G23" s="64">
        <f t="shared" si="5"/>
        <v>1.0804496402877697</v>
      </c>
      <c r="H23" s="17">
        <v>3898</v>
      </c>
      <c r="I23" s="29">
        <f t="shared" si="1"/>
        <v>2341645.5399999996</v>
      </c>
      <c r="J23" s="29"/>
      <c r="K23" s="27">
        <v>12976</v>
      </c>
      <c r="L23" s="64">
        <v>3415.7719999999999</v>
      </c>
      <c r="M23" s="64">
        <f t="shared" si="0"/>
        <v>0.26323766954377309</v>
      </c>
      <c r="N23" s="69">
        <v>1322</v>
      </c>
      <c r="O23" s="16">
        <f t="shared" si="2"/>
        <v>4515650.5839999989</v>
      </c>
      <c r="P23" s="29"/>
      <c r="Q23" s="16">
        <f t="shared" si="3"/>
        <v>6857296.123999998</v>
      </c>
      <c r="R23" s="16">
        <f t="shared" si="4"/>
        <v>2285765.3746666661</v>
      </c>
    </row>
    <row r="24" spans="1:18" x14ac:dyDescent="0.35">
      <c r="A24">
        <v>140231</v>
      </c>
      <c r="B24" s="25">
        <v>6005</v>
      </c>
      <c r="C24" s="26" t="s">
        <v>214</v>
      </c>
      <c r="D24" t="s">
        <v>245</v>
      </c>
      <c r="E24" s="27">
        <v>110</v>
      </c>
      <c r="F24" s="64">
        <v>123.38400000000001</v>
      </c>
      <c r="G24" s="64">
        <f t="shared" si="5"/>
        <v>1.1216727272727274</v>
      </c>
      <c r="H24" s="17">
        <v>3898</v>
      </c>
      <c r="I24" s="29">
        <f t="shared" si="1"/>
        <v>480950.83200000005</v>
      </c>
      <c r="J24" s="29"/>
      <c r="K24" s="27">
        <v>11112</v>
      </c>
      <c r="L24" s="64">
        <v>2233.8439000000008</v>
      </c>
      <c r="M24" s="64">
        <f t="shared" si="0"/>
        <v>0.20102986861051123</v>
      </c>
      <c r="N24" s="69">
        <v>1322</v>
      </c>
      <c r="O24" s="16">
        <f t="shared" si="2"/>
        <v>2953141.6358000012</v>
      </c>
      <c r="P24" s="29"/>
      <c r="Q24" s="16">
        <f t="shared" si="3"/>
        <v>3434092.4678000011</v>
      </c>
      <c r="R24" s="16">
        <f t="shared" si="4"/>
        <v>1144697.489266667</v>
      </c>
    </row>
    <row r="25" spans="1:18" x14ac:dyDescent="0.35">
      <c r="B25" s="25">
        <v>7005</v>
      </c>
      <c r="C25" s="26" t="s">
        <v>215</v>
      </c>
      <c r="D25" t="s">
        <v>245</v>
      </c>
      <c r="E25" s="27">
        <v>215</v>
      </c>
      <c r="F25" s="64">
        <v>312.9796</v>
      </c>
      <c r="G25" s="64">
        <f t="shared" si="5"/>
        <v>1.4557190697674418</v>
      </c>
      <c r="H25" s="17">
        <v>3898</v>
      </c>
      <c r="I25" s="29">
        <f t="shared" si="1"/>
        <v>1219994.4808</v>
      </c>
      <c r="J25" s="29"/>
      <c r="K25" s="27">
        <v>11976</v>
      </c>
      <c r="L25" s="64">
        <v>3088.3204000000001</v>
      </c>
      <c r="M25" s="64">
        <f t="shared" si="0"/>
        <v>0.25787578490313962</v>
      </c>
      <c r="N25" s="69">
        <v>1322</v>
      </c>
      <c r="O25" s="16">
        <f t="shared" si="2"/>
        <v>4082759.5688</v>
      </c>
      <c r="P25" s="29"/>
      <c r="Q25" s="16">
        <f t="shared" si="3"/>
        <v>5302754.0495999996</v>
      </c>
      <c r="R25" s="16">
        <f t="shared" si="4"/>
        <v>1767584.6831999999</v>
      </c>
    </row>
    <row r="26" spans="1:18" x14ac:dyDescent="0.35">
      <c r="A26">
        <v>140275</v>
      </c>
      <c r="B26" s="25">
        <v>7008</v>
      </c>
      <c r="C26" s="26" t="s">
        <v>216</v>
      </c>
      <c r="D26" t="s">
        <v>245</v>
      </c>
      <c r="E26" s="27">
        <v>1</v>
      </c>
      <c r="F26" s="64">
        <v>1.101</v>
      </c>
      <c r="G26" s="64">
        <f t="shared" si="5"/>
        <v>1.101</v>
      </c>
      <c r="H26" s="17">
        <v>3898</v>
      </c>
      <c r="I26" s="29">
        <f t="shared" si="1"/>
        <v>4291.6980000000003</v>
      </c>
      <c r="J26" s="29"/>
      <c r="K26" s="27">
        <v>2105</v>
      </c>
      <c r="L26" s="64">
        <v>358.75549999999998</v>
      </c>
      <c r="M26" s="64">
        <f t="shared" si="0"/>
        <v>0.17043016627078383</v>
      </c>
      <c r="N26" s="69">
        <v>1322</v>
      </c>
      <c r="O26" s="16">
        <f t="shared" si="2"/>
        <v>474274.77099999995</v>
      </c>
      <c r="P26" s="29"/>
      <c r="Q26" s="16">
        <f t="shared" si="3"/>
        <v>478566.46899999992</v>
      </c>
      <c r="R26" s="16">
        <f t="shared" si="4"/>
        <v>159522.15633333332</v>
      </c>
    </row>
    <row r="27" spans="1:18" x14ac:dyDescent="0.35">
      <c r="A27">
        <v>140046</v>
      </c>
      <c r="B27" s="25">
        <v>8012</v>
      </c>
      <c r="C27" s="26" t="s">
        <v>217</v>
      </c>
      <c r="D27" t="s">
        <v>245</v>
      </c>
      <c r="E27" s="27">
        <v>394</v>
      </c>
      <c r="F27" s="64">
        <v>395.64049999999997</v>
      </c>
      <c r="G27" s="64">
        <f t="shared" si="5"/>
        <v>1.0041637055837562</v>
      </c>
      <c r="H27" s="17">
        <v>3898</v>
      </c>
      <c r="I27" s="29">
        <f t="shared" si="1"/>
        <v>1542206.669</v>
      </c>
      <c r="J27" s="29"/>
      <c r="K27" s="27">
        <v>23215</v>
      </c>
      <c r="L27" s="64">
        <v>3163.5497</v>
      </c>
      <c r="M27" s="64">
        <f t="shared" si="0"/>
        <v>0.13627179409864312</v>
      </c>
      <c r="N27" s="69">
        <v>1322</v>
      </c>
      <c r="O27" s="16">
        <f t="shared" si="2"/>
        <v>4182212.7034</v>
      </c>
      <c r="P27" s="29"/>
      <c r="Q27" s="16">
        <f t="shared" si="3"/>
        <v>5724419.3723999998</v>
      </c>
      <c r="R27" s="16">
        <f t="shared" si="4"/>
        <v>1908139.7907999998</v>
      </c>
    </row>
    <row r="28" spans="1:18" x14ac:dyDescent="0.35">
      <c r="A28">
        <v>140011</v>
      </c>
      <c r="B28" s="25">
        <v>8088</v>
      </c>
      <c r="C28" s="26" t="s">
        <v>218</v>
      </c>
      <c r="D28" t="s">
        <v>245</v>
      </c>
      <c r="E28" s="27">
        <v>581</v>
      </c>
      <c r="F28" s="64">
        <v>861.23970000000008</v>
      </c>
      <c r="G28" s="64">
        <f t="shared" si="5"/>
        <v>1.4823402753872634</v>
      </c>
      <c r="H28" s="17">
        <v>3898</v>
      </c>
      <c r="I28" s="29">
        <f t="shared" si="1"/>
        <v>3357112.3506000005</v>
      </c>
      <c r="J28" s="29"/>
      <c r="K28" s="27">
        <v>22129</v>
      </c>
      <c r="L28" s="64">
        <v>5924.5904</v>
      </c>
      <c r="M28" s="64">
        <f t="shared" si="0"/>
        <v>0.2677296940666094</v>
      </c>
      <c r="N28" s="69">
        <v>1322</v>
      </c>
      <c r="O28" s="16">
        <f t="shared" si="2"/>
        <v>7832308.508799999</v>
      </c>
      <c r="P28" s="29"/>
      <c r="Q28" s="16">
        <f t="shared" si="3"/>
        <v>11189420.8594</v>
      </c>
      <c r="R28" s="16">
        <f t="shared" si="4"/>
        <v>3729806.9531333335</v>
      </c>
    </row>
    <row r="29" spans="1:18" x14ac:dyDescent="0.35">
      <c r="B29" s="25">
        <v>10004</v>
      </c>
      <c r="C29" s="26" t="s">
        <v>219</v>
      </c>
      <c r="D29" t="s">
        <v>245</v>
      </c>
      <c r="E29" s="27">
        <v>577</v>
      </c>
      <c r="F29" s="64">
        <v>659.89049999999997</v>
      </c>
      <c r="G29" s="64">
        <f t="shared" si="5"/>
        <v>1.143657712305026</v>
      </c>
      <c r="H29" s="17">
        <v>3898</v>
      </c>
      <c r="I29" s="29">
        <f t="shared" si="1"/>
        <v>2572253.1689999998</v>
      </c>
      <c r="J29" s="29"/>
      <c r="K29" s="27">
        <v>13927</v>
      </c>
      <c r="L29" s="64">
        <v>3328.7957999999999</v>
      </c>
      <c r="M29" s="64">
        <f t="shared" si="0"/>
        <v>0.23901743376175771</v>
      </c>
      <c r="N29" s="69">
        <v>1322</v>
      </c>
      <c r="O29" s="16">
        <f t="shared" si="2"/>
        <v>4400668.0476000002</v>
      </c>
      <c r="P29" s="29"/>
      <c r="Q29" s="16">
        <f t="shared" si="3"/>
        <v>6972921.2165999999</v>
      </c>
      <c r="R29" s="16">
        <f t="shared" si="4"/>
        <v>2324307.0721999998</v>
      </c>
    </row>
    <row r="30" spans="1:18" x14ac:dyDescent="0.35">
      <c r="B30" s="25">
        <v>12002</v>
      </c>
      <c r="C30" s="26" t="s">
        <v>220</v>
      </c>
      <c r="D30" t="s">
        <v>245</v>
      </c>
      <c r="E30" s="27">
        <v>321</v>
      </c>
      <c r="F30" s="64">
        <v>416.22149999999999</v>
      </c>
      <c r="G30" s="64">
        <f t="shared" si="5"/>
        <v>1.2966401869158879</v>
      </c>
      <c r="H30" s="17">
        <v>3898</v>
      </c>
      <c r="I30" s="29">
        <f t="shared" si="1"/>
        <v>1622431.4069999999</v>
      </c>
      <c r="J30" s="29"/>
      <c r="K30" s="27">
        <v>23045</v>
      </c>
      <c r="L30" s="64">
        <v>6320.5983000000015</v>
      </c>
      <c r="M30" s="64">
        <f t="shared" si="0"/>
        <v>0.27427200260360174</v>
      </c>
      <c r="N30" s="69">
        <v>1322</v>
      </c>
      <c r="O30" s="16">
        <f t="shared" si="2"/>
        <v>8355830.9526000032</v>
      </c>
      <c r="P30" s="29"/>
      <c r="Q30" s="16">
        <f t="shared" si="3"/>
        <v>9978262.3596000038</v>
      </c>
      <c r="R30" s="16">
        <f t="shared" si="4"/>
        <v>3326087.4532000013</v>
      </c>
    </row>
    <row r="31" spans="1:18" x14ac:dyDescent="0.35">
      <c r="A31">
        <v>140032</v>
      </c>
      <c r="B31" s="25">
        <v>12009</v>
      </c>
      <c r="C31" s="26" t="s">
        <v>221</v>
      </c>
      <c r="D31" t="s">
        <v>245</v>
      </c>
      <c r="E31" s="27">
        <v>109</v>
      </c>
      <c r="F31" s="64">
        <v>171.53390000000002</v>
      </c>
      <c r="G31" s="64">
        <f t="shared" si="5"/>
        <v>1.5737055045871562</v>
      </c>
      <c r="H31" s="17">
        <v>3898</v>
      </c>
      <c r="I31" s="29">
        <f t="shared" si="1"/>
        <v>668639.14220000012</v>
      </c>
      <c r="J31" s="29"/>
      <c r="K31" s="27">
        <v>7249</v>
      </c>
      <c r="L31" s="64">
        <v>1761.6159</v>
      </c>
      <c r="M31" s="64">
        <f t="shared" si="0"/>
        <v>0.24301502276176024</v>
      </c>
      <c r="N31" s="69">
        <v>1322</v>
      </c>
      <c r="O31" s="16">
        <f t="shared" si="2"/>
        <v>2328856.2198000001</v>
      </c>
      <c r="P31" s="29"/>
      <c r="Q31" s="16">
        <f t="shared" si="3"/>
        <v>2997495.3620000002</v>
      </c>
      <c r="R31" s="16">
        <f t="shared" si="4"/>
        <v>999165.12066666677</v>
      </c>
    </row>
    <row r="32" spans="1:18" x14ac:dyDescent="0.35">
      <c r="A32">
        <v>140187</v>
      </c>
      <c r="B32" s="25">
        <v>12010</v>
      </c>
      <c r="C32" s="26" t="s">
        <v>222</v>
      </c>
      <c r="D32" t="s">
        <v>245</v>
      </c>
      <c r="E32" s="27">
        <v>539</v>
      </c>
      <c r="F32" s="64">
        <v>725.80069999999989</v>
      </c>
      <c r="G32" s="64">
        <f t="shared" si="5"/>
        <v>1.3465690166975879</v>
      </c>
      <c r="H32" s="17">
        <v>3898</v>
      </c>
      <c r="I32" s="29">
        <f t="shared" si="1"/>
        <v>2829171.1285999995</v>
      </c>
      <c r="J32" s="29"/>
      <c r="K32" s="27">
        <v>20694</v>
      </c>
      <c r="L32" s="64">
        <v>4881.9228999999996</v>
      </c>
      <c r="M32" s="64">
        <f t="shared" si="0"/>
        <v>0.23591006571953221</v>
      </c>
      <c r="N32" s="69">
        <v>1322</v>
      </c>
      <c r="O32" s="16">
        <f t="shared" si="2"/>
        <v>6453902.0737999994</v>
      </c>
      <c r="P32" s="29"/>
      <c r="Q32" s="16">
        <f t="shared" si="3"/>
        <v>9283073.2023999989</v>
      </c>
      <c r="R32" s="16">
        <f t="shared" si="4"/>
        <v>3094357.734133333</v>
      </c>
    </row>
    <row r="33" spans="1:18" x14ac:dyDescent="0.35">
      <c r="A33">
        <v>140145</v>
      </c>
      <c r="B33" s="25">
        <v>13011</v>
      </c>
      <c r="C33" s="26" t="s">
        <v>223</v>
      </c>
      <c r="D33" t="s">
        <v>245</v>
      </c>
      <c r="E33" s="27">
        <v>118</v>
      </c>
      <c r="F33" s="64">
        <v>100.22330000000001</v>
      </c>
      <c r="G33" s="64">
        <f t="shared" si="5"/>
        <v>0.84935000000000005</v>
      </c>
      <c r="H33" s="17">
        <v>3898</v>
      </c>
      <c r="I33" s="29">
        <f t="shared" si="1"/>
        <v>390670.42340000003</v>
      </c>
      <c r="J33" s="29"/>
      <c r="K33" s="27">
        <v>15372</v>
      </c>
      <c r="L33" s="64">
        <v>2521.6444000000001</v>
      </c>
      <c r="M33" s="64">
        <f t="shared" si="0"/>
        <v>0.16404139994795733</v>
      </c>
      <c r="N33" s="69">
        <v>1322</v>
      </c>
      <c r="O33" s="16">
        <f t="shared" si="2"/>
        <v>3333613.8968000002</v>
      </c>
      <c r="P33" s="29"/>
      <c r="Q33" s="16">
        <f t="shared" si="3"/>
        <v>3724284.3202000004</v>
      </c>
      <c r="R33" s="16">
        <f t="shared" si="4"/>
        <v>1241428.1067333336</v>
      </c>
    </row>
    <row r="34" spans="1:18" x14ac:dyDescent="0.35">
      <c r="A34">
        <v>140234</v>
      </c>
      <c r="B34" s="25">
        <v>13014</v>
      </c>
      <c r="C34" s="26" t="s">
        <v>224</v>
      </c>
      <c r="D34" t="s">
        <v>245</v>
      </c>
      <c r="E34" s="27">
        <v>385</v>
      </c>
      <c r="F34" s="64">
        <v>385.19420000000002</v>
      </c>
      <c r="G34" s="64">
        <f t="shared" si="5"/>
        <v>1.0005044155844156</v>
      </c>
      <c r="H34" s="17">
        <v>3898</v>
      </c>
      <c r="I34" s="29">
        <f t="shared" si="1"/>
        <v>1501486.9916000001</v>
      </c>
      <c r="J34" s="29"/>
      <c r="K34" s="27">
        <v>15929</v>
      </c>
      <c r="L34" s="64">
        <v>3186.4837000000007</v>
      </c>
      <c r="M34" s="64">
        <f t="shared" si="0"/>
        <v>0.20004292171511084</v>
      </c>
      <c r="N34" s="69">
        <v>1322</v>
      </c>
      <c r="O34" s="16">
        <f t="shared" si="2"/>
        <v>4212531.4514000006</v>
      </c>
      <c r="Q34" s="16">
        <f t="shared" si="3"/>
        <v>5714018.4430000009</v>
      </c>
      <c r="R34" s="16">
        <f t="shared" si="4"/>
        <v>1904672.8143333336</v>
      </c>
    </row>
    <row r="35" spans="1:18" x14ac:dyDescent="0.35">
      <c r="A35">
        <v>140082</v>
      </c>
      <c r="B35" s="25">
        <v>13017</v>
      </c>
      <c r="C35" s="26" t="s">
        <v>225</v>
      </c>
      <c r="D35" t="s">
        <v>245</v>
      </c>
      <c r="E35" s="27">
        <v>58</v>
      </c>
      <c r="F35" s="64">
        <v>112.19533076923076</v>
      </c>
      <c r="G35" s="64">
        <f>IFERROR(F35/E35,0)</f>
        <v>1.9344022546419097</v>
      </c>
      <c r="H35" s="17">
        <v>3898</v>
      </c>
      <c r="I35" s="29">
        <f>E35*G35*H35</f>
        <v>437337.39933846152</v>
      </c>
      <c r="J35" s="29"/>
      <c r="K35" s="27">
        <v>8352</v>
      </c>
      <c r="L35" s="64">
        <v>1966.7637999999999</v>
      </c>
      <c r="M35" s="64">
        <f>IFERROR(L35/K35,0)</f>
        <v>0.2354841714559387</v>
      </c>
      <c r="N35" s="69">
        <v>1322</v>
      </c>
      <c r="O35" s="16">
        <f>K35*M35*N35</f>
        <v>2600061.7436000002</v>
      </c>
      <c r="Q35" s="16">
        <f>O35+I35</f>
        <v>3037399.1429384616</v>
      </c>
      <c r="R35" s="16">
        <f>Q35/3</f>
        <v>1012466.3809794872</v>
      </c>
    </row>
    <row r="36" spans="1:18" x14ac:dyDescent="0.35">
      <c r="A36">
        <v>140012</v>
      </c>
      <c r="B36" s="25">
        <v>13026</v>
      </c>
      <c r="C36" s="26" t="s">
        <v>226</v>
      </c>
      <c r="D36" t="s">
        <v>245</v>
      </c>
      <c r="E36" s="27">
        <v>124</v>
      </c>
      <c r="F36" s="64">
        <v>276.07429999999999</v>
      </c>
      <c r="G36" s="64">
        <f t="shared" si="5"/>
        <v>2.2264056451612904</v>
      </c>
      <c r="H36" s="17">
        <v>3898</v>
      </c>
      <c r="I36" s="29">
        <f t="shared" si="1"/>
        <v>1076137.6214000001</v>
      </c>
      <c r="J36" s="29"/>
      <c r="K36" s="27">
        <v>7281</v>
      </c>
      <c r="L36" s="64">
        <v>2569.5861</v>
      </c>
      <c r="M36" s="64">
        <f t="shared" si="0"/>
        <v>0.35291664606510093</v>
      </c>
      <c r="N36" s="69">
        <v>1322</v>
      </c>
      <c r="O36" s="16">
        <f t="shared" si="2"/>
        <v>3396992.8242000001</v>
      </c>
      <c r="Q36" s="16">
        <f t="shared" si="3"/>
        <v>4473130.4456000002</v>
      </c>
      <c r="R36" s="16">
        <f t="shared" si="4"/>
        <v>1491043.4818666668</v>
      </c>
    </row>
    <row r="37" spans="1:18" x14ac:dyDescent="0.35">
      <c r="A37">
        <v>140179</v>
      </c>
      <c r="B37" s="25">
        <v>13297</v>
      </c>
      <c r="C37" s="26" t="s">
        <v>227</v>
      </c>
      <c r="D37" t="s">
        <v>245</v>
      </c>
      <c r="E37" s="27">
        <v>13</v>
      </c>
      <c r="F37" s="64">
        <v>27.915929999999999</v>
      </c>
      <c r="G37" s="64">
        <f t="shared" si="5"/>
        <v>2.1473792307692308</v>
      </c>
      <c r="H37" s="17">
        <v>3898</v>
      </c>
      <c r="I37" s="29">
        <f t="shared" si="1"/>
        <v>108816.29514</v>
      </c>
      <c r="J37" s="29"/>
      <c r="K37" s="27">
        <v>4645</v>
      </c>
      <c r="L37" s="64">
        <v>1114.4613000000002</v>
      </c>
      <c r="M37" s="64">
        <f t="shared" si="0"/>
        <v>0.23992708288482242</v>
      </c>
      <c r="N37" s="69">
        <v>1322</v>
      </c>
      <c r="O37" s="16">
        <f t="shared" si="2"/>
        <v>1473317.8386000001</v>
      </c>
      <c r="Q37" s="16">
        <f t="shared" si="3"/>
        <v>1582134.1337400002</v>
      </c>
      <c r="R37" s="16">
        <f t="shared" si="4"/>
        <v>527378.0445800001</v>
      </c>
    </row>
    <row r="38" spans="1:18" x14ac:dyDescent="0.35">
      <c r="B38" s="25">
        <v>14001</v>
      </c>
      <c r="C38" s="26" t="s">
        <v>228</v>
      </c>
      <c r="D38" t="s">
        <v>245</v>
      </c>
      <c r="E38" s="27">
        <v>420</v>
      </c>
      <c r="F38" s="64">
        <v>403.58780000000002</v>
      </c>
      <c r="G38" s="64">
        <f t="shared" si="5"/>
        <v>0.96092333333333335</v>
      </c>
      <c r="H38" s="17">
        <v>3898</v>
      </c>
      <c r="I38" s="29">
        <f t="shared" si="1"/>
        <v>1573185.2444</v>
      </c>
      <c r="J38" s="29"/>
      <c r="K38" s="27">
        <v>17494</v>
      </c>
      <c r="L38" s="64">
        <v>4392.4538999999995</v>
      </c>
      <c r="M38" s="64">
        <f t="shared" si="0"/>
        <v>0.25108345146907507</v>
      </c>
      <c r="N38" s="69">
        <v>1322</v>
      </c>
      <c r="O38" s="16">
        <f t="shared" si="2"/>
        <v>5806824.0557999993</v>
      </c>
      <c r="Q38" s="16">
        <f t="shared" si="3"/>
        <v>7380009.3001999995</v>
      </c>
      <c r="R38" s="16">
        <f t="shared" si="4"/>
        <v>2460003.1000666665</v>
      </c>
    </row>
    <row r="39" spans="1:18" x14ac:dyDescent="0.35">
      <c r="A39">
        <v>140185</v>
      </c>
      <c r="B39" s="25">
        <v>15007</v>
      </c>
      <c r="C39" s="26" t="s">
        <v>229</v>
      </c>
      <c r="D39" t="s">
        <v>245</v>
      </c>
      <c r="E39" s="27">
        <v>157</v>
      </c>
      <c r="F39" s="64">
        <v>279.41419999999999</v>
      </c>
      <c r="G39" s="64">
        <f t="shared" si="5"/>
        <v>1.779708280254777</v>
      </c>
      <c r="H39" s="17">
        <v>3898</v>
      </c>
      <c r="I39" s="29">
        <f t="shared" si="1"/>
        <v>1089156.5515999999</v>
      </c>
      <c r="J39" s="29"/>
      <c r="K39" s="27">
        <v>11887</v>
      </c>
      <c r="L39" s="64">
        <v>3845.3589000000002</v>
      </c>
      <c r="M39" s="64">
        <f t="shared" si="0"/>
        <v>0.32349279885589299</v>
      </c>
      <c r="N39" s="69">
        <v>1322</v>
      </c>
      <c r="O39" s="16">
        <f t="shared" si="2"/>
        <v>5083564.4658000004</v>
      </c>
      <c r="Q39" s="16">
        <f t="shared" si="3"/>
        <v>6172721.0174000002</v>
      </c>
      <c r="R39" s="16">
        <f t="shared" si="4"/>
        <v>2057573.6724666667</v>
      </c>
    </row>
    <row r="40" spans="1:18" x14ac:dyDescent="0.35">
      <c r="A40">
        <v>140148</v>
      </c>
      <c r="B40" s="25">
        <v>16004</v>
      </c>
      <c r="C40" s="26" t="s">
        <v>230</v>
      </c>
      <c r="D40" t="s">
        <v>245</v>
      </c>
      <c r="E40" s="27">
        <v>39</v>
      </c>
      <c r="F40" s="64">
        <v>48.775300000000001</v>
      </c>
      <c r="G40" s="64">
        <f t="shared" si="5"/>
        <v>1.250648717948718</v>
      </c>
      <c r="H40" s="17">
        <v>3898</v>
      </c>
      <c r="I40" s="29">
        <f t="shared" si="1"/>
        <v>190126.1194</v>
      </c>
      <c r="J40" s="29"/>
      <c r="K40" s="27">
        <v>7873</v>
      </c>
      <c r="L40" s="64">
        <v>1643.4274999999998</v>
      </c>
      <c r="M40" s="64">
        <f t="shared" si="0"/>
        <v>0.20874222024641176</v>
      </c>
      <c r="N40" s="69">
        <v>1322</v>
      </c>
      <c r="O40" s="16">
        <f t="shared" si="2"/>
        <v>2172611.1549999998</v>
      </c>
      <c r="Q40" s="16">
        <f t="shared" si="3"/>
        <v>2362737.2744</v>
      </c>
      <c r="R40" s="16">
        <f t="shared" si="4"/>
        <v>787579.09146666666</v>
      </c>
    </row>
    <row r="41" spans="1:18" x14ac:dyDescent="0.35">
      <c r="A41">
        <v>140100</v>
      </c>
      <c r="B41" s="25">
        <v>16005</v>
      </c>
      <c r="C41" s="26" t="s">
        <v>231</v>
      </c>
      <c r="D41" t="s">
        <v>245</v>
      </c>
      <c r="E41" s="27">
        <v>47</v>
      </c>
      <c r="F41" s="64">
        <v>69.192699999999988</v>
      </c>
      <c r="G41" s="64">
        <f t="shared" si="5"/>
        <v>1.4721851063829785</v>
      </c>
      <c r="H41" s="17">
        <v>3898</v>
      </c>
      <c r="I41" s="29">
        <f t="shared" si="1"/>
        <v>269713.14459999994</v>
      </c>
      <c r="J41" s="29"/>
      <c r="K41" s="27">
        <v>4394</v>
      </c>
      <c r="L41" s="64">
        <v>1399.499</v>
      </c>
      <c r="M41" s="64">
        <f t="shared" si="0"/>
        <v>0.31850227583067819</v>
      </c>
      <c r="N41" s="69">
        <v>1322</v>
      </c>
      <c r="O41" s="16">
        <f t="shared" si="2"/>
        <v>1850137.6780000001</v>
      </c>
      <c r="Q41" s="16">
        <f t="shared" si="3"/>
        <v>2119850.8226000001</v>
      </c>
      <c r="R41" s="16">
        <f t="shared" si="4"/>
        <v>706616.94086666673</v>
      </c>
    </row>
    <row r="42" spans="1:18" x14ac:dyDescent="0.35">
      <c r="B42" s="25">
        <v>16010</v>
      </c>
      <c r="C42" s="26" t="s">
        <v>232</v>
      </c>
      <c r="D42" t="s">
        <v>245</v>
      </c>
      <c r="E42" s="27">
        <v>24</v>
      </c>
      <c r="F42" s="64">
        <v>40.173499999999997</v>
      </c>
      <c r="G42" s="64">
        <f>IFERROR(F42/E42,0)</f>
        <v>1.6738958333333331</v>
      </c>
      <c r="H42" s="17">
        <v>3898</v>
      </c>
      <c r="I42" s="29">
        <f>E42*G42*H42</f>
        <v>156596.30299999999</v>
      </c>
      <c r="J42" s="29"/>
      <c r="K42" s="27">
        <v>9520</v>
      </c>
      <c r="L42" s="64">
        <v>1250.9305999999999</v>
      </c>
      <c r="M42" s="64">
        <f>IFERROR(L42/K42,0)</f>
        <v>0.13140027310924368</v>
      </c>
      <c r="N42" s="69">
        <v>1322</v>
      </c>
      <c r="O42" s="16">
        <f>K42*M42*N42</f>
        <v>1653730.2531999999</v>
      </c>
      <c r="Q42" s="16">
        <f>O42+I42</f>
        <v>1810326.5562</v>
      </c>
      <c r="R42" s="16">
        <f>Q42/3</f>
        <v>603442.18539999996</v>
      </c>
    </row>
    <row r="43" spans="1:18" x14ac:dyDescent="0.35">
      <c r="A43">
        <v>140101</v>
      </c>
      <c r="B43" s="25">
        <v>16017</v>
      </c>
      <c r="C43" s="26" t="s">
        <v>233</v>
      </c>
      <c r="D43" t="s">
        <v>245</v>
      </c>
      <c r="E43" s="27">
        <v>1566</v>
      </c>
      <c r="F43" s="64">
        <v>2358.4402999999998</v>
      </c>
      <c r="G43" s="64">
        <f t="shared" si="5"/>
        <v>1.5060282886334608</v>
      </c>
      <c r="H43" s="17">
        <v>3898</v>
      </c>
      <c r="I43" s="29">
        <f t="shared" si="1"/>
        <v>9193200.2893999983</v>
      </c>
      <c r="J43" s="29"/>
      <c r="K43" s="27">
        <v>25570</v>
      </c>
      <c r="L43" s="64">
        <v>10222.478600000002</v>
      </c>
      <c r="M43" s="64">
        <f t="shared" si="0"/>
        <v>0.39978406726632781</v>
      </c>
      <c r="N43" s="69">
        <v>1322</v>
      </c>
      <c r="O43" s="16">
        <f t="shared" si="2"/>
        <v>13514116.709200002</v>
      </c>
      <c r="Q43" s="16">
        <f t="shared" si="3"/>
        <v>22707316.998599999</v>
      </c>
      <c r="R43" s="16">
        <f t="shared" si="4"/>
        <v>7569105.6661999999</v>
      </c>
    </row>
    <row r="44" spans="1:18" x14ac:dyDescent="0.35">
      <c r="A44">
        <v>140010</v>
      </c>
      <c r="B44" s="25">
        <v>16020</v>
      </c>
      <c r="C44" s="26" t="s">
        <v>234</v>
      </c>
      <c r="D44" t="s">
        <v>245</v>
      </c>
      <c r="E44" s="27">
        <v>502</v>
      </c>
      <c r="F44" s="64">
        <v>825.82009999999968</v>
      </c>
      <c r="G44" s="64">
        <f t="shared" si="5"/>
        <v>1.6450599601593618</v>
      </c>
      <c r="H44" s="17">
        <v>3898</v>
      </c>
      <c r="I44" s="29">
        <f t="shared" si="1"/>
        <v>3219046.7497999989</v>
      </c>
      <c r="J44" s="29"/>
      <c r="K44" s="27">
        <v>12516</v>
      </c>
      <c r="L44" s="64">
        <v>3929.2304999999997</v>
      </c>
      <c r="M44" s="64">
        <f t="shared" si="0"/>
        <v>0.31393660115052729</v>
      </c>
      <c r="N44" s="69">
        <v>1322</v>
      </c>
      <c r="O44" s="16">
        <f t="shared" si="2"/>
        <v>5194442.7209999999</v>
      </c>
      <c r="Q44" s="16">
        <f t="shared" si="3"/>
        <v>8413489.4707999993</v>
      </c>
      <c r="R44" s="16">
        <f t="shared" si="4"/>
        <v>2804496.4902666663</v>
      </c>
    </row>
    <row r="45" spans="1:18" x14ac:dyDescent="0.35">
      <c r="A45">
        <v>140242</v>
      </c>
      <c r="B45" s="25">
        <v>17001</v>
      </c>
      <c r="C45" s="26" t="s">
        <v>235</v>
      </c>
      <c r="D45" t="s">
        <v>245</v>
      </c>
      <c r="E45" s="27">
        <v>553</v>
      </c>
      <c r="F45" s="64">
        <v>641.64230000000009</v>
      </c>
      <c r="G45" s="64">
        <f t="shared" si="5"/>
        <v>1.1602934900542496</v>
      </c>
      <c r="H45" s="17">
        <v>3898</v>
      </c>
      <c r="I45" s="29">
        <f t="shared" si="1"/>
        <v>2501121.6854000003</v>
      </c>
      <c r="J45" s="29"/>
      <c r="K45" s="27">
        <v>16694</v>
      </c>
      <c r="L45" s="64">
        <v>4554.6239000000005</v>
      </c>
      <c r="M45" s="64">
        <f t="shared" si="0"/>
        <v>0.27282999281178871</v>
      </c>
      <c r="N45" s="69">
        <v>1322</v>
      </c>
      <c r="O45" s="16">
        <f t="shared" si="2"/>
        <v>6021212.7958000004</v>
      </c>
      <c r="Q45" s="16">
        <f t="shared" si="3"/>
        <v>8522334.4812000003</v>
      </c>
      <c r="R45" s="16">
        <f t="shared" si="4"/>
        <v>2840778.1603999999</v>
      </c>
    </row>
    <row r="46" spans="1:18" x14ac:dyDescent="0.35">
      <c r="A46">
        <v>140113</v>
      </c>
      <c r="B46" s="25">
        <v>19034</v>
      </c>
      <c r="C46" s="26" t="s">
        <v>236</v>
      </c>
      <c r="D46" t="s">
        <v>245</v>
      </c>
      <c r="E46" s="27">
        <v>152</v>
      </c>
      <c r="F46" s="64">
        <v>148.24619999999999</v>
      </c>
      <c r="G46" s="64">
        <f t="shared" si="5"/>
        <v>0.97530394736842096</v>
      </c>
      <c r="H46" s="17">
        <v>3898</v>
      </c>
      <c r="I46" s="29">
        <f t="shared" si="1"/>
        <v>577863.68759999995</v>
      </c>
      <c r="J46" s="29"/>
      <c r="K46" s="27">
        <v>11560</v>
      </c>
      <c r="L46" s="64">
        <v>1596.097</v>
      </c>
      <c r="M46" s="64">
        <f t="shared" si="0"/>
        <v>0.13807067474048443</v>
      </c>
      <c r="N46" s="69">
        <v>1322</v>
      </c>
      <c r="O46" s="16">
        <f t="shared" si="2"/>
        <v>2110040.2340000002</v>
      </c>
      <c r="Q46" s="16">
        <f t="shared" si="3"/>
        <v>2687903.9216</v>
      </c>
      <c r="R46" s="16">
        <f t="shared" si="4"/>
        <v>895967.97386666667</v>
      </c>
    </row>
    <row r="47" spans="1:18" x14ac:dyDescent="0.35">
      <c r="A47">
        <v>140062</v>
      </c>
      <c r="B47" s="25">
        <v>24001</v>
      </c>
      <c r="C47" s="26" t="s">
        <v>237</v>
      </c>
      <c r="D47" t="s">
        <v>245</v>
      </c>
      <c r="E47" s="27">
        <v>9</v>
      </c>
      <c r="F47" s="64">
        <v>21.078499999999998</v>
      </c>
      <c r="G47" s="64">
        <f t="shared" si="5"/>
        <v>2.3420555555555556</v>
      </c>
      <c r="H47" s="17">
        <v>3898</v>
      </c>
      <c r="I47" s="29">
        <f t="shared" si="1"/>
        <v>82163.992999999988</v>
      </c>
      <c r="J47" s="29"/>
      <c r="K47" s="27">
        <v>1459</v>
      </c>
      <c r="L47" s="64">
        <v>1182.4056999999998</v>
      </c>
      <c r="M47" s="64">
        <f t="shared" si="0"/>
        <v>0.81042200137080178</v>
      </c>
      <c r="N47" s="69">
        <v>1322</v>
      </c>
      <c r="O47" s="16">
        <f t="shared" si="2"/>
        <v>1563140.3353999997</v>
      </c>
      <c r="Q47" s="16">
        <f>O47+I47</f>
        <v>1645304.3283999998</v>
      </c>
      <c r="R47" s="16">
        <f t="shared" si="4"/>
        <v>548434.77613333322</v>
      </c>
    </row>
    <row r="48" spans="1:18" x14ac:dyDescent="0.35">
      <c r="B48" s="25">
        <v>3029</v>
      </c>
      <c r="C48" s="26" t="s">
        <v>238</v>
      </c>
      <c r="D48" t="s">
        <v>245</v>
      </c>
      <c r="E48" s="27">
        <v>7</v>
      </c>
      <c r="F48" s="64">
        <v>8.8987000000000016</v>
      </c>
      <c r="G48" s="64">
        <f t="shared" si="5"/>
        <v>1.2712428571428573</v>
      </c>
      <c r="H48" s="17">
        <v>3898</v>
      </c>
      <c r="I48" s="29">
        <f t="shared" si="1"/>
        <v>34687.132600000004</v>
      </c>
      <c r="J48" s="29"/>
      <c r="K48" s="27">
        <v>1332</v>
      </c>
      <c r="L48" s="64">
        <v>413.29240000000004</v>
      </c>
      <c r="M48" s="64">
        <f t="shared" si="0"/>
        <v>0.31027957957957963</v>
      </c>
      <c r="N48" s="69">
        <v>1322</v>
      </c>
      <c r="O48" s="16">
        <f t="shared" si="2"/>
        <v>546372.55280000018</v>
      </c>
      <c r="Q48" s="16">
        <f>O48+I48</f>
        <v>581059.68540000019</v>
      </c>
      <c r="R48" s="16">
        <f t="shared" si="4"/>
        <v>193686.56180000005</v>
      </c>
    </row>
    <row r="49" spans="2:18" x14ac:dyDescent="0.35">
      <c r="B49" s="25">
        <v>3055</v>
      </c>
      <c r="C49" s="26" t="s">
        <v>239</v>
      </c>
      <c r="D49" t="s">
        <v>245</v>
      </c>
      <c r="E49" s="27">
        <v>379</v>
      </c>
      <c r="F49" s="64">
        <v>503.06099999999998</v>
      </c>
      <c r="G49" s="64">
        <f t="shared" si="5"/>
        <v>1.3273377308707124</v>
      </c>
      <c r="H49" s="17">
        <v>3898</v>
      </c>
      <c r="I49" s="29">
        <f t="shared" si="1"/>
        <v>1960931.7779999999</v>
      </c>
      <c r="J49" s="29"/>
      <c r="K49" s="27">
        <v>9288</v>
      </c>
      <c r="L49" s="64">
        <v>2922.3943999999997</v>
      </c>
      <c r="M49" s="64">
        <f t="shared" si="0"/>
        <v>0.31464194659776051</v>
      </c>
      <c r="N49" s="69">
        <v>1322</v>
      </c>
      <c r="O49" s="16">
        <f t="shared" si="2"/>
        <v>3863405.3967999998</v>
      </c>
      <c r="Q49" s="16">
        <f t="shared" ref="Q49:Q52" si="6">O49+I49</f>
        <v>5824337.1747999992</v>
      </c>
      <c r="R49" s="16">
        <f t="shared" si="4"/>
        <v>1941445.724933333</v>
      </c>
    </row>
    <row r="50" spans="2:18" x14ac:dyDescent="0.35">
      <c r="B50" s="25">
        <v>10003</v>
      </c>
      <c r="C50" s="26" t="s">
        <v>240</v>
      </c>
      <c r="D50" t="s">
        <v>245</v>
      </c>
      <c r="E50" s="27">
        <v>647</v>
      </c>
      <c r="F50" s="64">
        <v>787.7399999999999</v>
      </c>
      <c r="G50" s="64">
        <f t="shared" si="5"/>
        <v>1.2175270479134466</v>
      </c>
      <c r="H50" s="17">
        <v>3898</v>
      </c>
      <c r="I50" s="29">
        <f t="shared" si="1"/>
        <v>3070610.5199999996</v>
      </c>
      <c r="J50" s="29"/>
      <c r="K50" s="27">
        <v>23386</v>
      </c>
      <c r="L50" s="64">
        <v>5052.9229999999998</v>
      </c>
      <c r="M50" s="64">
        <f t="shared" si="0"/>
        <v>0.21606615068844606</v>
      </c>
      <c r="N50" s="69">
        <v>1322</v>
      </c>
      <c r="O50" s="16">
        <f t="shared" si="2"/>
        <v>6679964.2059999993</v>
      </c>
      <c r="Q50" s="16">
        <f t="shared" si="6"/>
        <v>9750574.7259999998</v>
      </c>
      <c r="R50" s="16">
        <f t="shared" si="4"/>
        <v>3250191.5753333331</v>
      </c>
    </row>
    <row r="51" spans="2:18" x14ac:dyDescent="0.35">
      <c r="B51" s="25">
        <v>18015</v>
      </c>
      <c r="C51" s="26" t="s">
        <v>241</v>
      </c>
      <c r="D51" t="s">
        <v>245</v>
      </c>
      <c r="E51" s="27">
        <v>472</v>
      </c>
      <c r="F51" s="64">
        <v>513.99279999999987</v>
      </c>
      <c r="G51" s="64">
        <f t="shared" si="5"/>
        <v>1.0889677966101692</v>
      </c>
      <c r="H51" s="17">
        <v>3898</v>
      </c>
      <c r="I51" s="29">
        <f t="shared" si="1"/>
        <v>2003543.9343999994</v>
      </c>
      <c r="J51" s="29"/>
      <c r="K51" s="27">
        <v>24219</v>
      </c>
      <c r="L51" s="64">
        <v>4684.8580999999995</v>
      </c>
      <c r="M51" s="64">
        <f t="shared" si="0"/>
        <v>0.19343730542136336</v>
      </c>
      <c r="N51" s="69">
        <v>1322</v>
      </c>
      <c r="O51" s="16">
        <f t="shared" si="2"/>
        <v>6193382.4081999995</v>
      </c>
      <c r="Q51" s="16">
        <f t="shared" si="6"/>
        <v>8196926.3425999992</v>
      </c>
      <c r="R51" s="16">
        <f t="shared" si="4"/>
        <v>2732308.7808666662</v>
      </c>
    </row>
    <row r="52" spans="2:18" x14ac:dyDescent="0.35">
      <c r="B52" s="25">
        <v>8016</v>
      </c>
      <c r="C52" s="26" t="s">
        <v>242</v>
      </c>
      <c r="D52" t="s">
        <v>245</v>
      </c>
      <c r="E52" s="27">
        <v>201</v>
      </c>
      <c r="F52" s="64">
        <v>394.01</v>
      </c>
      <c r="G52" s="64">
        <f>IFERROR(F52/E52,0)</f>
        <v>1.9602487562189055</v>
      </c>
      <c r="H52" s="17">
        <v>3898</v>
      </c>
      <c r="I52" s="29">
        <f>E52*G52*H52</f>
        <v>1535850.98</v>
      </c>
      <c r="J52" s="29"/>
      <c r="K52" s="27">
        <v>12052</v>
      </c>
      <c r="L52" s="64">
        <v>4659.6007</v>
      </c>
      <c r="M52" s="64">
        <f>IFERROR(L52/K52,0)</f>
        <v>0.3866246846996349</v>
      </c>
      <c r="N52" s="69">
        <v>1322</v>
      </c>
      <c r="O52" s="16">
        <f>K52*M52*N52</f>
        <v>6159992.1254000003</v>
      </c>
      <c r="P52" s="16">
        <f>O52+I52</f>
        <v>7695843.1053999998</v>
      </c>
      <c r="Q52" s="16">
        <f t="shared" si="6"/>
        <v>7695843.1053999998</v>
      </c>
      <c r="R52" s="16">
        <f t="shared" si="4"/>
        <v>2565281.0351333334</v>
      </c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6FFCFAB817644A9DEAFDE5C010EF6" ma:contentTypeVersion="15" ma:contentTypeDescription="Create a new document." ma:contentTypeScope="" ma:versionID="620ffeb39aa639873666df529d7690f0">
  <xsd:schema xmlns:xsd="http://www.w3.org/2001/XMLSchema" xmlns:xs="http://www.w3.org/2001/XMLSchema" xmlns:p="http://schemas.microsoft.com/office/2006/metadata/properties" xmlns:ns1="http://schemas.microsoft.com/sharepoint/v3" xmlns:ns2="96f8253b-0577-4a64-9e75-96de09ca256b" xmlns:ns3="a4718d98-fb15-433f-b156-248077429d9f" targetNamespace="http://schemas.microsoft.com/office/2006/metadata/properties" ma:root="true" ma:fieldsID="9521c24ed426c77713a40d115d4522c8" ns1:_="" ns2:_="" ns3:_="">
    <xsd:import namespace="http://schemas.microsoft.com/sharepoint/v3"/>
    <xsd:import namespace="96f8253b-0577-4a64-9e75-96de09ca256b"/>
    <xsd:import namespace="a4718d98-fb15-433f-b156-248077429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253b-0577-4a64-9e75-96de09ca2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18d98-fb15-433f-b156-248077429d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b06e676-a425-4660-b190-dd5de22801e0}" ma:internalName="TaxCatchAll" ma:showField="CatchAllData" ma:web="a4718d98-fb15-433f-b156-248077429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4718d98-fb15-433f-b156-248077429d9f" xsi:nil="true"/>
    <_ip_UnifiedCompliancePolicyProperties xmlns="http://schemas.microsoft.com/sharepoint/v3" xsi:nil="true"/>
    <lcf76f155ced4ddcb4097134ff3c332f xmlns="96f8253b-0577-4a64-9e75-96de09ca25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45C2A3-9C8A-4F0D-ACE0-F5406C073F4A}"/>
</file>

<file path=customXml/itemProps2.xml><?xml version="1.0" encoding="utf-8"?>
<ds:datastoreItem xmlns:ds="http://schemas.openxmlformats.org/officeDocument/2006/customXml" ds:itemID="{C02C3017-0717-4A41-9659-6A447D259027}"/>
</file>

<file path=customXml/itemProps3.xml><?xml version="1.0" encoding="utf-8"?>
<ds:datastoreItem xmlns:ds="http://schemas.openxmlformats.org/officeDocument/2006/customXml" ds:itemID="{F2689635-21FF-41DA-9364-CD3A076B91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Safety Net Pool</vt:lpstr>
      <vt:lpstr>Public Hospital Pool</vt:lpstr>
      <vt:lpstr>Critical Access Pool</vt:lpstr>
      <vt:lpstr>Fixed Rate - Volume</vt:lpstr>
      <vt:lpstr>Fixed Rate-Acuity High Medicaid</vt:lpstr>
      <vt:lpstr>Fixed Rate-Acuity Other Acute</vt:lpstr>
      <vt:lpstr>'Critical Access Pool'!Print_Titles</vt:lpstr>
      <vt:lpstr>'Fixed Rate-Acuity High Medicaid'!Print_Titles</vt:lpstr>
      <vt:lpstr>'Fixed Rate-Acuity Other Acute'!Print_Titles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2025-09-16T19:05:56Z</dcterms:created>
  <dcterms:modified xsi:type="dcterms:W3CDTF">2025-09-16T19:06:31Z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0x010100CB06FFCFAB817644A9DEAFDE5C010EF6</vt:lpwstr>
  </property>
</Properties>
</file>