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63D3742-49B7-4A30-AEEC-17501145A543}" xr6:coauthVersionLast="47" xr6:coauthVersionMax="47" xr10:uidLastSave="{00000000-0000-0000-0000-000000000000}"/>
  <bookViews>
    <workbookView xWindow="-120" yWindow="-120" windowWidth="29040" windowHeight="15840" xr2:uid="{2E17197C-766C-468A-A34A-9C51CE9375D0}"/>
  </bookViews>
  <sheets>
    <sheet name="Safety Net Pool" sheetId="1" r:id="rId1"/>
    <sheet name="Public Hospital Pool" sheetId="2" r:id="rId2"/>
    <sheet name="Critical Access Pool" sheetId="3" r:id="rId3"/>
    <sheet name="Fixed Rate - Volume" sheetId="4" r:id="rId4"/>
    <sheet name="Fixed Rate-Acuity High Medicaid" sheetId="5" r:id="rId5"/>
    <sheet name="Fixed Rate-Acuity Other Acute" sheetId="6" r:id="rId6"/>
  </sheets>
  <definedNames>
    <definedName name="_xlnm.Print_Titles" localSheetId="2">'Critical Access Pool'!$1:$14</definedName>
    <definedName name="_xlnm.Print_Titles" localSheetId="4">'Fixed Rate-Acuity High Medicaid'!$B:$D,'Fixed Rate-Acuity High Medicaid'!$1:$8</definedName>
    <definedName name="_xlnm.Print_Titles" localSheetId="5">'Fixed Rate-Acuity Other Acute'!$B:$D,'Fixed Rate-Acuity Other Acute'!$1:$8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M53" i="6"/>
  <c r="O53" i="6" s="1"/>
  <c r="G53" i="6"/>
  <c r="M52" i="6"/>
  <c r="G52" i="6"/>
  <c r="I52" i="6"/>
  <c r="M51" i="6"/>
  <c r="O51" i="6" s="1"/>
  <c r="G51" i="6"/>
  <c r="I51" i="6"/>
  <c r="M50" i="6"/>
  <c r="O50" i="6" s="1"/>
  <c r="G50" i="6"/>
  <c r="I50" i="6" s="1"/>
  <c r="M49" i="6"/>
  <c r="O49" i="6" s="1"/>
  <c r="G49" i="6"/>
  <c r="I49" i="6" s="1"/>
  <c r="M48" i="6"/>
  <c r="G48" i="6"/>
  <c r="I48" i="6"/>
  <c r="M47" i="6"/>
  <c r="O47" i="6" s="1"/>
  <c r="M46" i="6"/>
  <c r="O46" i="6" s="1"/>
  <c r="G46" i="6"/>
  <c r="M45" i="6"/>
  <c r="G45" i="6"/>
  <c r="I45" i="6" s="1"/>
  <c r="M44" i="6"/>
  <c r="O44" i="6" s="1"/>
  <c r="G44" i="6"/>
  <c r="M43" i="6"/>
  <c r="G43" i="6"/>
  <c r="I43" i="6" s="1"/>
  <c r="M42" i="6"/>
  <c r="O42" i="6" s="1"/>
  <c r="G42" i="6"/>
  <c r="I42" i="6" s="1"/>
  <c r="M41" i="6"/>
  <c r="O41" i="6" s="1"/>
  <c r="G41" i="6"/>
  <c r="I41" i="6" s="1"/>
  <c r="G40" i="6"/>
  <c r="I40" i="6" s="1"/>
  <c r="M39" i="6"/>
  <c r="O39" i="6" s="1"/>
  <c r="G39" i="6"/>
  <c r="I39" i="6" s="1"/>
  <c r="M38" i="6"/>
  <c r="O38" i="6" s="1"/>
  <c r="G38" i="6"/>
  <c r="I38" i="6" s="1"/>
  <c r="G37" i="6"/>
  <c r="I37" i="6" s="1"/>
  <c r="M36" i="6"/>
  <c r="O36" i="6" s="1"/>
  <c r="G36" i="6"/>
  <c r="I36" i="6" s="1"/>
  <c r="M35" i="6"/>
  <c r="O35" i="6" s="1"/>
  <c r="G35" i="6"/>
  <c r="I35" i="6" s="1"/>
  <c r="M34" i="6"/>
  <c r="O34" i="6" s="1"/>
  <c r="G34" i="6"/>
  <c r="I34" i="6" s="1"/>
  <c r="M32" i="6"/>
  <c r="O32" i="6" s="1"/>
  <c r="G32" i="6"/>
  <c r="I32" i="6" s="1"/>
  <c r="M31" i="6"/>
  <c r="G31" i="6"/>
  <c r="I31" i="6" s="1"/>
  <c r="M30" i="6"/>
  <c r="O30" i="6" s="1"/>
  <c r="G30" i="6"/>
  <c r="I30" i="6" s="1"/>
  <c r="G29" i="6"/>
  <c r="I29" i="6"/>
  <c r="M28" i="6"/>
  <c r="O28" i="6" s="1"/>
  <c r="G28" i="6"/>
  <c r="I28" i="6" s="1"/>
  <c r="M27" i="6"/>
  <c r="O27" i="6" s="1"/>
  <c r="G27" i="6"/>
  <c r="M26" i="6"/>
  <c r="O26" i="6" s="1"/>
  <c r="G26" i="6"/>
  <c r="I26" i="6" s="1"/>
  <c r="M24" i="6"/>
  <c r="O24" i="6" s="1"/>
  <c r="G24" i="6"/>
  <c r="I24" i="6" s="1"/>
  <c r="M23" i="6"/>
  <c r="G23" i="6"/>
  <c r="I23" i="6" s="1"/>
  <c r="M22" i="6"/>
  <c r="O22" i="6" s="1"/>
  <c r="G22" i="6"/>
  <c r="G21" i="6"/>
  <c r="I21" i="6" s="1"/>
  <c r="O20" i="6"/>
  <c r="M20" i="6"/>
  <c r="G20" i="6"/>
  <c r="I20" i="6" s="1"/>
  <c r="M19" i="6"/>
  <c r="O19" i="6" s="1"/>
  <c r="G19" i="6"/>
  <c r="I19" i="6" s="1"/>
  <c r="G18" i="6"/>
  <c r="M17" i="6"/>
  <c r="O17" i="6" s="1"/>
  <c r="Q17" i="6" s="1"/>
  <c r="R17" i="6" s="1"/>
  <c r="G17" i="6"/>
  <c r="I17" i="6" s="1"/>
  <c r="M16" i="6"/>
  <c r="O16" i="6" s="1"/>
  <c r="G16" i="6"/>
  <c r="I16" i="6" s="1"/>
  <c r="M15" i="6"/>
  <c r="O15" i="6" s="1"/>
  <c r="G15" i="6"/>
  <c r="I15" i="6" s="1"/>
  <c r="M14" i="6"/>
  <c r="O14" i="6" s="1"/>
  <c r="G14" i="6"/>
  <c r="I14" i="6" s="1"/>
  <c r="M13" i="6"/>
  <c r="O13" i="6" s="1"/>
  <c r="G13" i="6"/>
  <c r="I13" i="6" s="1"/>
  <c r="M12" i="6"/>
  <c r="O12" i="6" s="1"/>
  <c r="M10" i="6"/>
  <c r="O10" i="6" s="1"/>
  <c r="G10" i="6"/>
  <c r="I10" i="6" s="1"/>
  <c r="M9" i="6"/>
  <c r="G9" i="6"/>
  <c r="P6" i="6"/>
  <c r="M52" i="5"/>
  <c r="O52" i="5" s="1"/>
  <c r="G52" i="5"/>
  <c r="M51" i="5"/>
  <c r="O51" i="5"/>
  <c r="P51" i="5" s="1"/>
  <c r="Q51" i="5" s="1"/>
  <c r="G51" i="5"/>
  <c r="I51" i="5" s="1"/>
  <c r="M50" i="5"/>
  <c r="M49" i="5"/>
  <c r="O49" i="5" s="1"/>
  <c r="G49" i="5"/>
  <c r="I49" i="5" s="1"/>
  <c r="M48" i="5"/>
  <c r="G48" i="5"/>
  <c r="I48" i="5" s="1"/>
  <c r="M47" i="5"/>
  <c r="O47" i="5" s="1"/>
  <c r="G47" i="5"/>
  <c r="G46" i="5"/>
  <c r="I46" i="5" s="1"/>
  <c r="O45" i="5"/>
  <c r="M45" i="5"/>
  <c r="G45" i="5"/>
  <c r="I45" i="5" s="1"/>
  <c r="M44" i="5"/>
  <c r="O44" i="5" s="1"/>
  <c r="G44" i="5"/>
  <c r="M43" i="5"/>
  <c r="G43" i="5"/>
  <c r="I43" i="5" s="1"/>
  <c r="M42" i="5"/>
  <c r="O42" i="5"/>
  <c r="M41" i="5"/>
  <c r="O41" i="5" s="1"/>
  <c r="G41" i="5"/>
  <c r="I41" i="5" s="1"/>
  <c r="M40" i="5"/>
  <c r="O40" i="5"/>
  <c r="G40" i="5"/>
  <c r="I40" i="5" s="1"/>
  <c r="M39" i="5"/>
  <c r="O39" i="5" s="1"/>
  <c r="G39" i="5"/>
  <c r="G38" i="5"/>
  <c r="I38" i="5" s="1"/>
  <c r="M37" i="5"/>
  <c r="O37" i="5" s="1"/>
  <c r="G37" i="5"/>
  <c r="I37" i="5" s="1"/>
  <c r="M36" i="5"/>
  <c r="O36" i="5" s="1"/>
  <c r="G36" i="5"/>
  <c r="M35" i="5"/>
  <c r="G35" i="5"/>
  <c r="I35" i="5" s="1"/>
  <c r="M34" i="5"/>
  <c r="O34" i="5" s="1"/>
  <c r="M33" i="5"/>
  <c r="O33" i="5" s="1"/>
  <c r="G33" i="5"/>
  <c r="I33" i="5" s="1"/>
  <c r="M32" i="5"/>
  <c r="O32" i="5"/>
  <c r="G32" i="5"/>
  <c r="I32" i="5" s="1"/>
  <c r="M31" i="5"/>
  <c r="O31" i="5" s="1"/>
  <c r="G31" i="5"/>
  <c r="M30" i="5"/>
  <c r="O30" i="5" s="1"/>
  <c r="G30" i="5"/>
  <c r="I30" i="5" s="1"/>
  <c r="M29" i="5"/>
  <c r="G29" i="5"/>
  <c r="I29" i="5" s="1"/>
  <c r="M28" i="5"/>
  <c r="O28" i="5" s="1"/>
  <c r="G28" i="5"/>
  <c r="G27" i="5"/>
  <c r="M26" i="5"/>
  <c r="O26" i="5" s="1"/>
  <c r="P26" i="5" s="1"/>
  <c r="Q26" i="5" s="1"/>
  <c r="G26" i="5"/>
  <c r="I26" i="5" s="1"/>
  <c r="M25" i="5"/>
  <c r="O25" i="5" s="1"/>
  <c r="G25" i="5"/>
  <c r="M24" i="5"/>
  <c r="G24" i="5"/>
  <c r="I24" i="5" s="1"/>
  <c r="M23" i="5"/>
  <c r="O23" i="5" s="1"/>
  <c r="G23" i="5"/>
  <c r="I23" i="5" s="1"/>
  <c r="M22" i="5"/>
  <c r="G22" i="5"/>
  <c r="G21" i="5"/>
  <c r="I21" i="5" s="1"/>
  <c r="M20" i="5"/>
  <c r="O20" i="5" s="1"/>
  <c r="G19" i="5"/>
  <c r="G18" i="5"/>
  <c r="I18" i="5" s="1"/>
  <c r="M16" i="5"/>
  <c r="O16" i="5" s="1"/>
  <c r="G16" i="5"/>
  <c r="I16" i="5" s="1"/>
  <c r="M15" i="5"/>
  <c r="M14" i="5"/>
  <c r="O14" i="5" s="1"/>
  <c r="G13" i="5"/>
  <c r="M12" i="5"/>
  <c r="G12" i="5"/>
  <c r="I12" i="5" s="1"/>
  <c r="M11" i="5"/>
  <c r="O11" i="5" s="1"/>
  <c r="G11" i="5"/>
  <c r="G10" i="5"/>
  <c r="I10" i="5" s="1"/>
  <c r="M9" i="5"/>
  <c r="G9" i="5"/>
  <c r="I37" i="4"/>
  <c r="J37" i="4"/>
  <c r="K37" i="4" s="1"/>
  <c r="L37" i="4" s="1"/>
  <c r="G37" i="4"/>
  <c r="F37" i="4"/>
  <c r="I36" i="4"/>
  <c r="J36" i="4" s="1"/>
  <c r="G36" i="4"/>
  <c r="F36" i="4"/>
  <c r="I35" i="4"/>
  <c r="J35" i="4"/>
  <c r="F35" i="4"/>
  <c r="G35" i="4"/>
  <c r="I34" i="4"/>
  <c r="F34" i="4"/>
  <c r="G34" i="4"/>
  <c r="I33" i="4"/>
  <c r="J33" i="4"/>
  <c r="G33" i="4"/>
  <c r="F33" i="4"/>
  <c r="I32" i="4"/>
  <c r="J32" i="4" s="1"/>
  <c r="F32" i="4"/>
  <c r="E38" i="4"/>
  <c r="J31" i="4"/>
  <c r="G31" i="4"/>
  <c r="I28" i="4"/>
  <c r="J28" i="4" s="1"/>
  <c r="F28" i="4"/>
  <c r="G28" i="4"/>
  <c r="K28" i="4" s="1"/>
  <c r="L28" i="4" s="1"/>
  <c r="I27" i="4"/>
  <c r="J27" i="4" s="1"/>
  <c r="F27" i="4"/>
  <c r="G27" i="4" s="1"/>
  <c r="K27" i="4" s="1"/>
  <c r="L27" i="4" s="1"/>
  <c r="I26" i="4"/>
  <c r="F26" i="4"/>
  <c r="G26" i="4"/>
  <c r="I25" i="4"/>
  <c r="J25" i="4"/>
  <c r="F25" i="4"/>
  <c r="G25" i="4" s="1"/>
  <c r="K25" i="4" s="1"/>
  <c r="L25" i="4" s="1"/>
  <c r="I24" i="4"/>
  <c r="F24" i="4"/>
  <c r="G24" i="4"/>
  <c r="I23" i="4"/>
  <c r="J23" i="4"/>
  <c r="F23" i="4"/>
  <c r="G23" i="4" s="1"/>
  <c r="K23" i="4" s="1"/>
  <c r="L23" i="4" s="1"/>
  <c r="I22" i="4"/>
  <c r="J22" i="4"/>
  <c r="F22" i="4"/>
  <c r="G22" i="4"/>
  <c r="I21" i="4"/>
  <c r="J21" i="4"/>
  <c r="G21" i="4"/>
  <c r="K21" i="4" s="1"/>
  <c r="L21" i="4" s="1"/>
  <c r="F21" i="4"/>
  <c r="I20" i="4"/>
  <c r="G20" i="4"/>
  <c r="F20" i="4"/>
  <c r="I19" i="4"/>
  <c r="F19" i="4"/>
  <c r="I18" i="4"/>
  <c r="F18" i="4"/>
  <c r="G18" i="4"/>
  <c r="J17" i="4"/>
  <c r="G17" i="4"/>
  <c r="J15" i="4"/>
  <c r="H15" i="4"/>
  <c r="G14" i="4"/>
  <c r="K14" i="4" s="1"/>
  <c r="L14" i="4" s="1"/>
  <c r="F14" i="4"/>
  <c r="L13" i="4"/>
  <c r="G13" i="4"/>
  <c r="K13" i="4" s="1"/>
  <c r="F13" i="4"/>
  <c r="G12" i="4"/>
  <c r="K12" i="4" s="1"/>
  <c r="L12" i="4" s="1"/>
  <c r="F12" i="4"/>
  <c r="F11" i="4"/>
  <c r="G11" i="4" s="1"/>
  <c r="K11" i="4" s="1"/>
  <c r="L11" i="4" s="1"/>
  <c r="F10" i="4"/>
  <c r="L9" i="4"/>
  <c r="K9" i="4"/>
  <c r="E15" i="4"/>
  <c r="E15" i="3"/>
  <c r="F15" i="3" s="1"/>
  <c r="G7" i="3"/>
  <c r="C7" i="3"/>
  <c r="E15" i="2"/>
  <c r="F15" i="2" s="1"/>
  <c r="H15" i="2"/>
  <c r="G7" i="2"/>
  <c r="C7" i="2"/>
  <c r="E15" i="1"/>
  <c r="F15" i="1" s="1"/>
  <c r="G7" i="1"/>
  <c r="C7" i="1"/>
  <c r="Q19" i="6" l="1"/>
  <c r="R19" i="6" s="1"/>
  <c r="Q15" i="6"/>
  <c r="R15" i="6" s="1"/>
  <c r="Q26" i="6"/>
  <c r="R26" i="6" s="1"/>
  <c r="Q41" i="6"/>
  <c r="R41" i="6" s="1"/>
  <c r="Q51" i="6"/>
  <c r="R51" i="6" s="1"/>
  <c r="Q36" i="6"/>
  <c r="R36" i="6" s="1"/>
  <c r="Q42" i="6"/>
  <c r="R42" i="6" s="1"/>
  <c r="P16" i="5"/>
  <c r="Q16" i="5" s="1"/>
  <c r="P45" i="5"/>
  <c r="Q45" i="5" s="1"/>
  <c r="P37" i="5"/>
  <c r="Q37" i="5" s="1"/>
  <c r="P41" i="5"/>
  <c r="Q41" i="5" s="1"/>
  <c r="P33" i="5"/>
  <c r="Q33" i="5" s="1"/>
  <c r="P40" i="5"/>
  <c r="Q40" i="5" s="1"/>
  <c r="P32" i="5"/>
  <c r="Q32" i="5" s="1"/>
  <c r="K36" i="4"/>
  <c r="L36" i="4" s="1"/>
  <c r="K22" i="4"/>
  <c r="L22" i="4" s="1"/>
  <c r="I15" i="2"/>
  <c r="F37" i="1"/>
  <c r="G37" i="1" s="1"/>
  <c r="F29" i="1"/>
  <c r="G29" i="1" s="1"/>
  <c r="F21" i="1"/>
  <c r="G21" i="1" s="1"/>
  <c r="F19" i="1"/>
  <c r="G19" i="1" s="1"/>
  <c r="F36" i="1"/>
  <c r="G36" i="1" s="1"/>
  <c r="F28" i="1"/>
  <c r="F20" i="1"/>
  <c r="G20" i="1" s="1"/>
  <c r="F26" i="1"/>
  <c r="G26" i="1" s="1"/>
  <c r="F35" i="1"/>
  <c r="G35" i="1" s="1"/>
  <c r="F27" i="1"/>
  <c r="G27" i="1" s="1"/>
  <c r="F34" i="1"/>
  <c r="G34" i="1" s="1"/>
  <c r="F33" i="1"/>
  <c r="G33" i="1" s="1"/>
  <c r="F25" i="1"/>
  <c r="G25" i="1" s="1"/>
  <c r="F17" i="1"/>
  <c r="G17" i="1" s="1"/>
  <c r="F23" i="1"/>
  <c r="F32" i="1"/>
  <c r="F24" i="1"/>
  <c r="F16" i="1"/>
  <c r="G16" i="1" s="1"/>
  <c r="F31" i="1"/>
  <c r="G31" i="1" s="1"/>
  <c r="F38" i="1"/>
  <c r="G38" i="1" s="1"/>
  <c r="F30" i="1"/>
  <c r="G30" i="1" s="1"/>
  <c r="F22" i="1"/>
  <c r="G22" i="1" s="1"/>
  <c r="F18" i="1"/>
  <c r="G18" i="1" s="1"/>
  <c r="I31" i="2"/>
  <c r="J31" i="2" s="1"/>
  <c r="K31" i="2" s="1"/>
  <c r="L31" i="2" s="1"/>
  <c r="I23" i="2"/>
  <c r="J23" i="2" s="1"/>
  <c r="I32" i="2"/>
  <c r="J32" i="2" s="1"/>
  <c r="I24" i="2"/>
  <c r="J24" i="2" s="1"/>
  <c r="I33" i="2"/>
  <c r="I25" i="2"/>
  <c r="J25" i="2" s="1"/>
  <c r="I17" i="2"/>
  <c r="I16" i="2"/>
  <c r="I34" i="2"/>
  <c r="J34" i="2" s="1"/>
  <c r="K34" i="2" s="1"/>
  <c r="L34" i="2" s="1"/>
  <c r="I26" i="2"/>
  <c r="J26" i="2" s="1"/>
  <c r="I18" i="2"/>
  <c r="J18" i="2" s="1"/>
  <c r="I27" i="2"/>
  <c r="J27" i="2" s="1"/>
  <c r="I19" i="2"/>
  <c r="J19" i="2" s="1"/>
  <c r="I28" i="2"/>
  <c r="J28" i="2" s="1"/>
  <c r="I20" i="2"/>
  <c r="J20" i="2" s="1"/>
  <c r="K20" i="2" s="1"/>
  <c r="L20" i="2" s="1"/>
  <c r="I29" i="2"/>
  <c r="J29" i="2" s="1"/>
  <c r="I21" i="2"/>
  <c r="J21" i="2" s="1"/>
  <c r="K21" i="2" s="1"/>
  <c r="L21" i="2" s="1"/>
  <c r="I30" i="2"/>
  <c r="J30" i="2" s="1"/>
  <c r="I22" i="2"/>
  <c r="J22" i="2" s="1"/>
  <c r="H15" i="1"/>
  <c r="I15" i="1" s="1"/>
  <c r="F50" i="3"/>
  <c r="G50" i="3" s="1"/>
  <c r="F42" i="3"/>
  <c r="G42" i="3" s="1"/>
  <c r="F34" i="3"/>
  <c r="G34" i="3" s="1"/>
  <c r="F26" i="3"/>
  <c r="G26" i="3" s="1"/>
  <c r="F18" i="3"/>
  <c r="G18" i="3" s="1"/>
  <c r="F51" i="3"/>
  <c r="G51" i="3" s="1"/>
  <c r="F43" i="3"/>
  <c r="G43" i="3" s="1"/>
  <c r="F35" i="3"/>
  <c r="G35" i="3" s="1"/>
  <c r="F27" i="3"/>
  <c r="G27" i="3" s="1"/>
  <c r="F19" i="3"/>
  <c r="G19" i="3" s="1"/>
  <c r="F52" i="3"/>
  <c r="G52" i="3" s="1"/>
  <c r="F44" i="3"/>
  <c r="G44" i="3" s="1"/>
  <c r="F36" i="3"/>
  <c r="G36" i="3" s="1"/>
  <c r="F28" i="3"/>
  <c r="G28" i="3" s="1"/>
  <c r="F20" i="3"/>
  <c r="G20" i="3" s="1"/>
  <c r="F53" i="3"/>
  <c r="G53" i="3" s="1"/>
  <c r="F45" i="3"/>
  <c r="G45" i="3" s="1"/>
  <c r="F37" i="3"/>
  <c r="G37" i="3" s="1"/>
  <c r="F29" i="3"/>
  <c r="G29" i="3" s="1"/>
  <c r="F21" i="3"/>
  <c r="G21" i="3" s="1"/>
  <c r="F46" i="3"/>
  <c r="G46" i="3" s="1"/>
  <c r="F38" i="3"/>
  <c r="G38" i="3" s="1"/>
  <c r="F30" i="3"/>
  <c r="G30" i="3" s="1"/>
  <c r="F22" i="3"/>
  <c r="G22" i="3" s="1"/>
  <c r="F47" i="3"/>
  <c r="G47" i="3" s="1"/>
  <c r="F39" i="3"/>
  <c r="G39" i="3" s="1"/>
  <c r="F31" i="3"/>
  <c r="G31" i="3" s="1"/>
  <c r="F23" i="3"/>
  <c r="G23" i="3" s="1"/>
  <c r="F48" i="3"/>
  <c r="G48" i="3" s="1"/>
  <c r="F40" i="3"/>
  <c r="G40" i="3" s="1"/>
  <c r="F32" i="3"/>
  <c r="G32" i="3" s="1"/>
  <c r="F24" i="3"/>
  <c r="G24" i="3" s="1"/>
  <c r="F16" i="3"/>
  <c r="G16" i="3" s="1"/>
  <c r="F49" i="3"/>
  <c r="G49" i="3" s="1"/>
  <c r="F41" i="3"/>
  <c r="G41" i="3" s="1"/>
  <c r="F33" i="3"/>
  <c r="G33" i="3" s="1"/>
  <c r="F25" i="3"/>
  <c r="G25" i="3" s="1"/>
  <c r="F17" i="3"/>
  <c r="G17" i="3" s="1"/>
  <c r="G23" i="1"/>
  <c r="G32" i="1"/>
  <c r="J16" i="2"/>
  <c r="J17" i="2"/>
  <c r="J33" i="2"/>
  <c r="G29" i="4"/>
  <c r="F28" i="2"/>
  <c r="F20" i="2"/>
  <c r="F29" i="2"/>
  <c r="F21" i="2"/>
  <c r="F30" i="2"/>
  <c r="F22" i="2"/>
  <c r="F31" i="2"/>
  <c r="F23" i="2"/>
  <c r="F32" i="2"/>
  <c r="F24" i="2"/>
  <c r="F33" i="2"/>
  <c r="F25" i="2"/>
  <c r="F17" i="2"/>
  <c r="F16" i="2"/>
  <c r="G15" i="2" s="1"/>
  <c r="F34" i="2"/>
  <c r="F26" i="2"/>
  <c r="F18" i="2"/>
  <c r="F27" i="2"/>
  <c r="F19" i="2"/>
  <c r="G24" i="1"/>
  <c r="G28" i="1"/>
  <c r="O12" i="5"/>
  <c r="P12" i="5" s="1"/>
  <c r="Q12" i="5" s="1"/>
  <c r="K31" i="4"/>
  <c r="K17" i="4"/>
  <c r="H38" i="4"/>
  <c r="G19" i="4"/>
  <c r="J34" i="4"/>
  <c r="J38" i="4" s="1"/>
  <c r="O9" i="5"/>
  <c r="H15" i="3"/>
  <c r="I15" i="3" s="1"/>
  <c r="J19" i="4"/>
  <c r="K33" i="4"/>
  <c r="L33" i="4" s="1"/>
  <c r="I13" i="5"/>
  <c r="M17" i="5"/>
  <c r="O17" i="5" s="1"/>
  <c r="G10" i="4"/>
  <c r="G32" i="4"/>
  <c r="K32" i="4" s="1"/>
  <c r="L32" i="4" s="1"/>
  <c r="K35" i="4"/>
  <c r="L35" i="4" s="1"/>
  <c r="E29" i="4"/>
  <c r="J18" i="4"/>
  <c r="P23" i="5"/>
  <c r="Q23" i="5" s="1"/>
  <c r="O48" i="5"/>
  <c r="P48" i="5" s="1"/>
  <c r="Q48" i="5" s="1"/>
  <c r="P49" i="5"/>
  <c r="Q49" i="5" s="1"/>
  <c r="M6" i="6"/>
  <c r="G25" i="6"/>
  <c r="I25" i="6" s="1"/>
  <c r="O31" i="6"/>
  <c r="Q31" i="6" s="1"/>
  <c r="R31" i="6" s="1"/>
  <c r="Q32" i="6"/>
  <c r="R32" i="6" s="1"/>
  <c r="O43" i="6"/>
  <c r="Q43" i="6" s="1"/>
  <c r="R43" i="6" s="1"/>
  <c r="J20" i="4"/>
  <c r="K20" i="4" s="1"/>
  <c r="L20" i="4" s="1"/>
  <c r="I9" i="5"/>
  <c r="G14" i="5"/>
  <c r="I14" i="5" s="1"/>
  <c r="P14" i="5" s="1"/>
  <c r="Q14" i="5" s="1"/>
  <c r="I22" i="5"/>
  <c r="M27" i="5"/>
  <c r="O27" i="5"/>
  <c r="O52" i="6"/>
  <c r="Q52" i="6" s="1"/>
  <c r="R52" i="6" s="1"/>
  <c r="G20" i="5"/>
  <c r="I20" i="5" s="1"/>
  <c r="P20" i="5" s="1"/>
  <c r="Q20" i="5" s="1"/>
  <c r="G34" i="5"/>
  <c r="I34" i="5"/>
  <c r="P34" i="5" s="1"/>
  <c r="Q34" i="5" s="1"/>
  <c r="O35" i="5"/>
  <c r="P35" i="5" s="1"/>
  <c r="Q35" i="5" s="1"/>
  <c r="P36" i="5"/>
  <c r="Q36" i="5" s="1"/>
  <c r="G42" i="5"/>
  <c r="I42" i="5"/>
  <c r="P42" i="5" s="1"/>
  <c r="Q42" i="5" s="1"/>
  <c r="O43" i="5"/>
  <c r="P43" i="5" s="1"/>
  <c r="Q43" i="5" s="1"/>
  <c r="G50" i="5"/>
  <c r="I50" i="5" s="1"/>
  <c r="Q14" i="6"/>
  <c r="R14" i="6" s="1"/>
  <c r="M21" i="6"/>
  <c r="O21" i="6"/>
  <c r="Q21" i="6" s="1"/>
  <c r="R21" i="6" s="1"/>
  <c r="O25" i="6"/>
  <c r="Q30" i="6"/>
  <c r="R30" i="6" s="1"/>
  <c r="G33" i="6"/>
  <c r="I33" i="6" s="1"/>
  <c r="Q35" i="6"/>
  <c r="R35" i="6" s="1"/>
  <c r="Q39" i="6"/>
  <c r="R39" i="6" s="1"/>
  <c r="Q49" i="6"/>
  <c r="R49" i="6" s="1"/>
  <c r="J26" i="4"/>
  <c r="K26" i="4" s="1"/>
  <c r="L26" i="4" s="1"/>
  <c r="I11" i="5"/>
  <c r="P11" i="5" s="1"/>
  <c r="Q11" i="5" s="1"/>
  <c r="M18" i="5"/>
  <c r="O18" i="5" s="1"/>
  <c r="P18" i="5" s="1"/>
  <c r="Q18" i="5" s="1"/>
  <c r="O9" i="6"/>
  <c r="Q10" i="6"/>
  <c r="R10" i="6" s="1"/>
  <c r="Q13" i="6"/>
  <c r="R13" i="6" s="1"/>
  <c r="I27" i="6"/>
  <c r="Q27" i="6" s="1"/>
  <c r="R27" i="6" s="1"/>
  <c r="Q34" i="6"/>
  <c r="R34" i="6" s="1"/>
  <c r="I44" i="6"/>
  <c r="Q44" i="6" s="1"/>
  <c r="R44" i="6" s="1"/>
  <c r="O45" i="6"/>
  <c r="Q45" i="6" s="1"/>
  <c r="R45" i="6" s="1"/>
  <c r="O48" i="6"/>
  <c r="Q48" i="6" s="1"/>
  <c r="R48" i="6" s="1"/>
  <c r="M13" i="5"/>
  <c r="O13" i="5" s="1"/>
  <c r="P13" i="5" s="1"/>
  <c r="Q13" i="5" s="1"/>
  <c r="G15" i="5"/>
  <c r="I15" i="5" s="1"/>
  <c r="M19" i="5"/>
  <c r="O19" i="5" s="1"/>
  <c r="P19" i="5" s="1"/>
  <c r="Q19" i="5" s="1"/>
  <c r="O22" i="5"/>
  <c r="O24" i="5"/>
  <c r="P24" i="5" s="1"/>
  <c r="Q24" i="5" s="1"/>
  <c r="I28" i="5"/>
  <c r="P28" i="5" s="1"/>
  <c r="Q28" i="5" s="1"/>
  <c r="M38" i="5"/>
  <c r="O38" i="5"/>
  <c r="P38" i="5" s="1"/>
  <c r="Q38" i="5" s="1"/>
  <c r="M46" i="5"/>
  <c r="O46" i="5"/>
  <c r="P46" i="5" s="1"/>
  <c r="Q46" i="5" s="1"/>
  <c r="O50" i="5"/>
  <c r="G6" i="6"/>
  <c r="Q16" i="6"/>
  <c r="R16" i="6" s="1"/>
  <c r="M29" i="6"/>
  <c r="O29" i="6"/>
  <c r="Q29" i="6" s="1"/>
  <c r="R29" i="6" s="1"/>
  <c r="Q38" i="6"/>
  <c r="R38" i="6" s="1"/>
  <c r="I53" i="6"/>
  <c r="Q53" i="6" s="1"/>
  <c r="R53" i="6" s="1"/>
  <c r="J24" i="4"/>
  <c r="K24" i="4" s="1"/>
  <c r="L24" i="4" s="1"/>
  <c r="M21" i="5"/>
  <c r="O21" i="5" s="1"/>
  <c r="P21" i="5" s="1"/>
  <c r="Q21" i="5" s="1"/>
  <c r="I36" i="5"/>
  <c r="I44" i="5"/>
  <c r="P44" i="5" s="1"/>
  <c r="Q44" i="5" s="1"/>
  <c r="I52" i="5"/>
  <c r="P52" i="5" s="1"/>
  <c r="Q52" i="5" s="1"/>
  <c r="G11" i="6"/>
  <c r="I11" i="6" s="1"/>
  <c r="I18" i="6"/>
  <c r="Q20" i="6"/>
  <c r="R20" i="6" s="1"/>
  <c r="I22" i="6"/>
  <c r="Q22" i="6" s="1"/>
  <c r="R22" i="6" s="1"/>
  <c r="M37" i="6"/>
  <c r="O37" i="6" s="1"/>
  <c r="Q37" i="6" s="1"/>
  <c r="R37" i="6" s="1"/>
  <c r="I46" i="6"/>
  <c r="Q46" i="6" s="1"/>
  <c r="R46" i="6" s="1"/>
  <c r="O15" i="5"/>
  <c r="I27" i="5"/>
  <c r="O29" i="5"/>
  <c r="P29" i="5" s="1"/>
  <c r="Q29" i="5" s="1"/>
  <c r="P30" i="5"/>
  <c r="Q30" i="5" s="1"/>
  <c r="O23" i="6"/>
  <c r="Q23" i="6" s="1"/>
  <c r="R23" i="6" s="1"/>
  <c r="Q24" i="6"/>
  <c r="R24" i="6" s="1"/>
  <c r="H29" i="4"/>
  <c r="M10" i="5"/>
  <c r="O10" i="5" s="1"/>
  <c r="P10" i="5" s="1"/>
  <c r="Q10" i="5" s="1"/>
  <c r="G17" i="5"/>
  <c r="I17" i="5" s="1"/>
  <c r="I19" i="5"/>
  <c r="I25" i="5"/>
  <c r="P25" i="5" s="1"/>
  <c r="Q25" i="5" s="1"/>
  <c r="I31" i="5"/>
  <c r="P31" i="5" s="1"/>
  <c r="Q31" i="5" s="1"/>
  <c r="I39" i="5"/>
  <c r="P39" i="5" s="1"/>
  <c r="Q39" i="5" s="1"/>
  <c r="I47" i="5"/>
  <c r="P47" i="5" s="1"/>
  <c r="Q47" i="5" s="1"/>
  <c r="O11" i="6"/>
  <c r="M18" i="6"/>
  <c r="O18" i="6"/>
  <c r="Q28" i="6"/>
  <c r="R28" i="6" s="1"/>
  <c r="M40" i="6"/>
  <c r="O40" i="6"/>
  <c r="Q40" i="6" s="1"/>
  <c r="R40" i="6" s="1"/>
  <c r="Q50" i="6"/>
  <c r="R50" i="6" s="1"/>
  <c r="I9" i="6"/>
  <c r="G12" i="6"/>
  <c r="I12" i="6" s="1"/>
  <c r="Q12" i="6" s="1"/>
  <c r="R12" i="6" s="1"/>
  <c r="M11" i="6"/>
  <c r="M25" i="6"/>
  <c r="M33" i="6"/>
  <c r="O33" i="6" s="1"/>
  <c r="G47" i="6"/>
  <c r="I47" i="6" s="1"/>
  <c r="Q47" i="6" s="1"/>
  <c r="R47" i="6" s="1"/>
  <c r="M5" i="6" l="1"/>
  <c r="Q33" i="6"/>
  <c r="R33" i="6" s="1"/>
  <c r="G5" i="6"/>
  <c r="Q11" i="6"/>
  <c r="R11" i="6" s="1"/>
  <c r="P15" i="5"/>
  <c r="Q15" i="5" s="1"/>
  <c r="P17" i="5"/>
  <c r="Q17" i="5" s="1"/>
  <c r="G5" i="5"/>
  <c r="P50" i="5"/>
  <c r="Q50" i="5" s="1"/>
  <c r="K34" i="4"/>
  <c r="L34" i="4" s="1"/>
  <c r="J29" i="4"/>
  <c r="K18" i="4"/>
  <c r="L18" i="4" s="1"/>
  <c r="G38" i="4"/>
  <c r="K29" i="2"/>
  <c r="L29" i="2" s="1"/>
  <c r="K27" i="2"/>
  <c r="L27" i="2" s="1"/>
  <c r="K24" i="2"/>
  <c r="L24" i="2" s="1"/>
  <c r="K32" i="2"/>
  <c r="L32" i="2" s="1"/>
  <c r="K33" i="2"/>
  <c r="L33" i="2" s="1"/>
  <c r="I53" i="3"/>
  <c r="J53" i="3" s="1"/>
  <c r="K53" i="3" s="1"/>
  <c r="L53" i="3" s="1"/>
  <c r="I45" i="3"/>
  <c r="J45" i="3" s="1"/>
  <c r="K45" i="3" s="1"/>
  <c r="L45" i="3" s="1"/>
  <c r="I37" i="3"/>
  <c r="J37" i="3" s="1"/>
  <c r="K37" i="3" s="1"/>
  <c r="L37" i="3" s="1"/>
  <c r="I29" i="3"/>
  <c r="J29" i="3" s="1"/>
  <c r="K29" i="3" s="1"/>
  <c r="L29" i="3" s="1"/>
  <c r="I21" i="3"/>
  <c r="J21" i="3" s="1"/>
  <c r="K21" i="3" s="1"/>
  <c r="L21" i="3" s="1"/>
  <c r="I46" i="3"/>
  <c r="J46" i="3" s="1"/>
  <c r="K46" i="3" s="1"/>
  <c r="L46" i="3" s="1"/>
  <c r="I38" i="3"/>
  <c r="J38" i="3" s="1"/>
  <c r="K38" i="3" s="1"/>
  <c r="L38" i="3" s="1"/>
  <c r="I30" i="3"/>
  <c r="J30" i="3" s="1"/>
  <c r="K30" i="3" s="1"/>
  <c r="L30" i="3" s="1"/>
  <c r="I22" i="3"/>
  <c r="J22" i="3" s="1"/>
  <c r="K22" i="3" s="1"/>
  <c r="L22" i="3" s="1"/>
  <c r="I47" i="3"/>
  <c r="J47" i="3" s="1"/>
  <c r="K47" i="3" s="1"/>
  <c r="L47" i="3" s="1"/>
  <c r="I39" i="3"/>
  <c r="J39" i="3" s="1"/>
  <c r="K39" i="3" s="1"/>
  <c r="L39" i="3" s="1"/>
  <c r="I31" i="3"/>
  <c r="J31" i="3" s="1"/>
  <c r="K31" i="3" s="1"/>
  <c r="L31" i="3" s="1"/>
  <c r="I23" i="3"/>
  <c r="J23" i="3" s="1"/>
  <c r="K23" i="3" s="1"/>
  <c r="L23" i="3" s="1"/>
  <c r="I48" i="3"/>
  <c r="J48" i="3" s="1"/>
  <c r="K48" i="3" s="1"/>
  <c r="L48" i="3" s="1"/>
  <c r="I40" i="3"/>
  <c r="J40" i="3" s="1"/>
  <c r="K40" i="3" s="1"/>
  <c r="L40" i="3" s="1"/>
  <c r="I32" i="3"/>
  <c r="J32" i="3" s="1"/>
  <c r="K32" i="3" s="1"/>
  <c r="L32" i="3" s="1"/>
  <c r="I24" i="3"/>
  <c r="J24" i="3" s="1"/>
  <c r="K24" i="3" s="1"/>
  <c r="L24" i="3" s="1"/>
  <c r="I16" i="3"/>
  <c r="J16" i="3" s="1"/>
  <c r="I49" i="3"/>
  <c r="J49" i="3" s="1"/>
  <c r="K49" i="3" s="1"/>
  <c r="L49" i="3" s="1"/>
  <c r="I41" i="3"/>
  <c r="J41" i="3" s="1"/>
  <c r="K41" i="3" s="1"/>
  <c r="L41" i="3" s="1"/>
  <c r="I33" i="3"/>
  <c r="J33" i="3" s="1"/>
  <c r="K33" i="3" s="1"/>
  <c r="L33" i="3" s="1"/>
  <c r="I25" i="3"/>
  <c r="J25" i="3" s="1"/>
  <c r="K25" i="3" s="1"/>
  <c r="L25" i="3" s="1"/>
  <c r="I17" i="3"/>
  <c r="J17" i="3" s="1"/>
  <c r="K17" i="3" s="1"/>
  <c r="L17" i="3" s="1"/>
  <c r="I50" i="3"/>
  <c r="J50" i="3" s="1"/>
  <c r="K50" i="3" s="1"/>
  <c r="L50" i="3" s="1"/>
  <c r="I42" i="3"/>
  <c r="J42" i="3" s="1"/>
  <c r="K42" i="3" s="1"/>
  <c r="L42" i="3" s="1"/>
  <c r="I34" i="3"/>
  <c r="J34" i="3" s="1"/>
  <c r="K34" i="3" s="1"/>
  <c r="L34" i="3" s="1"/>
  <c r="I26" i="3"/>
  <c r="J26" i="3" s="1"/>
  <c r="K26" i="3" s="1"/>
  <c r="L26" i="3" s="1"/>
  <c r="I18" i="3"/>
  <c r="J18" i="3" s="1"/>
  <c r="K18" i="3" s="1"/>
  <c r="L18" i="3" s="1"/>
  <c r="I51" i="3"/>
  <c r="J51" i="3" s="1"/>
  <c r="K51" i="3" s="1"/>
  <c r="L51" i="3" s="1"/>
  <c r="I43" i="3"/>
  <c r="J43" i="3" s="1"/>
  <c r="K43" i="3" s="1"/>
  <c r="L43" i="3" s="1"/>
  <c r="I35" i="3"/>
  <c r="J35" i="3" s="1"/>
  <c r="K35" i="3" s="1"/>
  <c r="L35" i="3" s="1"/>
  <c r="I27" i="3"/>
  <c r="J27" i="3" s="1"/>
  <c r="K27" i="3" s="1"/>
  <c r="L27" i="3" s="1"/>
  <c r="I19" i="3"/>
  <c r="J19" i="3" s="1"/>
  <c r="K19" i="3" s="1"/>
  <c r="L19" i="3" s="1"/>
  <c r="I52" i="3"/>
  <c r="J52" i="3" s="1"/>
  <c r="K52" i="3" s="1"/>
  <c r="L52" i="3" s="1"/>
  <c r="I44" i="3"/>
  <c r="J44" i="3" s="1"/>
  <c r="K44" i="3" s="1"/>
  <c r="L44" i="3" s="1"/>
  <c r="I36" i="3"/>
  <c r="J36" i="3" s="1"/>
  <c r="K36" i="3" s="1"/>
  <c r="L36" i="3" s="1"/>
  <c r="I28" i="3"/>
  <c r="J28" i="3" s="1"/>
  <c r="K28" i="3" s="1"/>
  <c r="L28" i="3" s="1"/>
  <c r="I20" i="3"/>
  <c r="J20" i="3" s="1"/>
  <c r="K20" i="3" s="1"/>
  <c r="L20" i="3" s="1"/>
  <c r="O6" i="5"/>
  <c r="O5" i="5" s="1"/>
  <c r="P9" i="5"/>
  <c r="G15" i="1"/>
  <c r="G15" i="4"/>
  <c r="K15" i="4" s="1"/>
  <c r="L15" i="4" s="1"/>
  <c r="K10" i="4"/>
  <c r="L10" i="4" s="1"/>
  <c r="M6" i="5"/>
  <c r="L31" i="4"/>
  <c r="K19" i="2"/>
  <c r="L19" i="2" s="1"/>
  <c r="K16" i="2"/>
  <c r="J15" i="2"/>
  <c r="I6" i="6"/>
  <c r="P22" i="5"/>
  <c r="Q22" i="5" s="1"/>
  <c r="Q9" i="6"/>
  <c r="O6" i="6"/>
  <c r="O5" i="6" s="1"/>
  <c r="K17" i="2"/>
  <c r="L17" i="2" s="1"/>
  <c r="K28" i="2"/>
  <c r="L28" i="2" s="1"/>
  <c r="Q18" i="6"/>
  <c r="R18" i="6" s="1"/>
  <c r="P27" i="5"/>
  <c r="Q27" i="5" s="1"/>
  <c r="K19" i="4"/>
  <c r="L19" i="4" s="1"/>
  <c r="K29" i="4"/>
  <c r="L29" i="4" s="1"/>
  <c r="L17" i="4"/>
  <c r="G15" i="3"/>
  <c r="K22" i="2"/>
  <c r="L22" i="2" s="1"/>
  <c r="K18" i="2"/>
  <c r="L18" i="2" s="1"/>
  <c r="G6" i="5"/>
  <c r="M5" i="5"/>
  <c r="I34" i="1"/>
  <c r="J34" i="1" s="1"/>
  <c r="K34" i="1" s="1"/>
  <c r="L34" i="1" s="1"/>
  <c r="I26" i="1"/>
  <c r="J26" i="1" s="1"/>
  <c r="K26" i="1" s="1"/>
  <c r="L26" i="1" s="1"/>
  <c r="I18" i="1"/>
  <c r="J18" i="1" s="1"/>
  <c r="K18" i="1" s="1"/>
  <c r="L18" i="1" s="1"/>
  <c r="I33" i="1"/>
  <c r="J33" i="1" s="1"/>
  <c r="K33" i="1" s="1"/>
  <c r="L33" i="1" s="1"/>
  <c r="I25" i="1"/>
  <c r="J25" i="1" s="1"/>
  <c r="K25" i="1" s="1"/>
  <c r="L25" i="1" s="1"/>
  <c r="I17" i="1"/>
  <c r="J17" i="1" s="1"/>
  <c r="K17" i="1" s="1"/>
  <c r="L17" i="1" s="1"/>
  <c r="I32" i="1"/>
  <c r="J32" i="1" s="1"/>
  <c r="K32" i="1" s="1"/>
  <c r="L32" i="1" s="1"/>
  <c r="I24" i="1"/>
  <c r="J24" i="1" s="1"/>
  <c r="K24" i="1" s="1"/>
  <c r="L24" i="1" s="1"/>
  <c r="I16" i="1"/>
  <c r="J16" i="1" s="1"/>
  <c r="I31" i="1"/>
  <c r="J31" i="1" s="1"/>
  <c r="K31" i="1" s="1"/>
  <c r="L31" i="1" s="1"/>
  <c r="I38" i="1"/>
  <c r="J38" i="1" s="1"/>
  <c r="K38" i="1" s="1"/>
  <c r="L38" i="1" s="1"/>
  <c r="I30" i="1"/>
  <c r="J30" i="1" s="1"/>
  <c r="K30" i="1" s="1"/>
  <c r="L30" i="1" s="1"/>
  <c r="I22" i="1"/>
  <c r="J22" i="1" s="1"/>
  <c r="K22" i="1" s="1"/>
  <c r="L22" i="1" s="1"/>
  <c r="I21" i="1"/>
  <c r="J21" i="1" s="1"/>
  <c r="K21" i="1" s="1"/>
  <c r="L21" i="1" s="1"/>
  <c r="I37" i="1"/>
  <c r="J37" i="1" s="1"/>
  <c r="K37" i="1" s="1"/>
  <c r="L37" i="1" s="1"/>
  <c r="I29" i="1"/>
  <c r="J29" i="1" s="1"/>
  <c r="K29" i="1" s="1"/>
  <c r="L29" i="1" s="1"/>
  <c r="I28" i="1"/>
  <c r="J28" i="1" s="1"/>
  <c r="K28" i="1" s="1"/>
  <c r="L28" i="1" s="1"/>
  <c r="I36" i="1"/>
  <c r="J36" i="1" s="1"/>
  <c r="K36" i="1" s="1"/>
  <c r="L36" i="1" s="1"/>
  <c r="I35" i="1"/>
  <c r="J35" i="1" s="1"/>
  <c r="K35" i="1" s="1"/>
  <c r="L35" i="1" s="1"/>
  <c r="I27" i="1"/>
  <c r="J27" i="1" s="1"/>
  <c r="K27" i="1" s="1"/>
  <c r="L27" i="1" s="1"/>
  <c r="I23" i="1"/>
  <c r="J23" i="1" s="1"/>
  <c r="K23" i="1" s="1"/>
  <c r="L23" i="1" s="1"/>
  <c r="I19" i="1"/>
  <c r="J19" i="1" s="1"/>
  <c r="K19" i="1" s="1"/>
  <c r="L19" i="1" s="1"/>
  <c r="I20" i="1"/>
  <c r="J20" i="1" s="1"/>
  <c r="K20" i="1" s="1"/>
  <c r="L20" i="1" s="1"/>
  <c r="K30" i="2"/>
  <c r="L30" i="2" s="1"/>
  <c r="K26" i="2"/>
  <c r="L26" i="2" s="1"/>
  <c r="K23" i="2"/>
  <c r="L23" i="2" s="1"/>
  <c r="Q25" i="6"/>
  <c r="R25" i="6" s="1"/>
  <c r="I6" i="5"/>
  <c r="K25" i="2"/>
  <c r="L25" i="2" s="1"/>
  <c r="K38" i="4" l="1"/>
  <c r="L38" i="4" s="1"/>
  <c r="K15" i="2"/>
  <c r="L15" i="2" s="1"/>
  <c r="L16" i="2"/>
  <c r="Q9" i="5"/>
  <c r="Q7" i="5" s="1"/>
  <c r="P7" i="5"/>
  <c r="P5" i="5" s="1"/>
  <c r="J15" i="3"/>
  <c r="K16" i="3"/>
  <c r="K16" i="1"/>
  <c r="J15" i="1"/>
  <c r="Q7" i="6"/>
  <c r="Q5" i="6" s="1"/>
  <c r="Q6" i="6"/>
  <c r="R9" i="6"/>
  <c r="R7" i="6" s="1"/>
  <c r="K15" i="1" l="1"/>
  <c r="L15" i="1" s="1"/>
  <c r="L16" i="1"/>
  <c r="L16" i="3"/>
  <c r="K15" i="3"/>
  <c r="L15" i="3" s="1"/>
</calcChain>
</file>

<file path=xl/sharedStrings.xml><?xml version="1.0" encoding="utf-8"?>
<sst xmlns="http://schemas.openxmlformats.org/spreadsheetml/2006/main" count="507" uniqueCount="242">
  <si>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</si>
  <si>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</si>
  <si>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</si>
  <si>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</si>
  <si>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</si>
  <si>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</si>
  <si>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January 1, 2024 - March 31, 2024</t>
  </si>
  <si>
    <t>Data Period:  July 1, 2023 - September 30, 2023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</si>
  <si>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</si>
  <si>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</si>
  <si>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</si>
  <si>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</si>
  <si>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</si>
  <si>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</si>
  <si>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</si>
  <si>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</si>
  <si>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</si>
  <si>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</si>
  <si>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</si>
  <si>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</si>
  <si>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</si>
  <si>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</si>
  <si>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</si>
  <si>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</si>
  <si>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</si>
  <si>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</si>
  <si>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</si>
  <si>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</si>
  <si>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</si>
  <si>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</si>
  <si>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</si>
  <si>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</si>
  <si>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</si>
  <si>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</si>
  <si>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</si>
  <si>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</si>
  <si>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</si>
  <si>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</si>
  <si>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</si>
  <si>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</si>
  <si>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</si>
  <si>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</si>
  <si>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Public Hospitals</t>
  </si>
  <si>
    <t>Franklin Hospital District</t>
  </si>
  <si>
    <t>Public</t>
  </si>
  <si>
    <t>Warner Hospital &amp; Health Srvcs</t>
  </si>
  <si>
    <t>Memorial Hospital</t>
  </si>
  <si>
    <t>Clay County Hospital</t>
  </si>
  <si>
    <t>Hammond-Henry Hospital</t>
  </si>
  <si>
    <t>Mason District Hospital</t>
  </si>
  <si>
    <t>Jersey Community Hospital</t>
  </si>
  <si>
    <t>Morrison Community Hospital</t>
  </si>
  <si>
    <t>Wabash General Hospital</t>
  </si>
  <si>
    <t>Massac Memorial Hospital</t>
  </si>
  <si>
    <t>McDonough District Hospital</t>
  </si>
  <si>
    <t>Hamilton Memorial Hosp District</t>
  </si>
  <si>
    <t>Washington County Hospital</t>
  </si>
  <si>
    <t>Pinckneyville Community Hosp</t>
  </si>
  <si>
    <t>Sarah D Culbertson Mem Hosp</t>
  </si>
  <si>
    <t>Crawford Memorial Hospital</t>
  </si>
  <si>
    <t>Salem Township Hospital</t>
  </si>
  <si>
    <t>CGH Medical Center</t>
  </si>
  <si>
    <t>Sparta Community Hospital</t>
  </si>
  <si>
    <t>Directed Payment Calculation:  Critical Access Hospitals</t>
  </si>
  <si>
    <t>Genesis Medical Center</t>
  </si>
  <si>
    <t>Critical Access</t>
  </si>
  <si>
    <t>Union County Hospital</t>
  </si>
  <si>
    <t>Carlinville Area Hospital</t>
  </si>
  <si>
    <t>Thomas H Boyd Memorial Hospital</t>
  </si>
  <si>
    <t>Marshall Browning Hospital</t>
  </si>
  <si>
    <t>Ferrell Hospital</t>
  </si>
  <si>
    <t>Advocate Eureka Hospital</t>
  </si>
  <si>
    <t>Fairfield Memorial Hospital</t>
  </si>
  <si>
    <t>Gibson Area Hosp &amp; Hlth Servcs</t>
  </si>
  <si>
    <t>Midwest Medical Center</t>
  </si>
  <si>
    <t>Mercyhealth Hosp-Harvard Campus</t>
  </si>
  <si>
    <t>HSHS St Joseph's Hospital</t>
  </si>
  <si>
    <t>Hillsboro Area Hospital</t>
  </si>
  <si>
    <t>Hopedale Medical Complex</t>
  </si>
  <si>
    <t>Carle Hoopeston Region Hlth Ctr</t>
  </si>
  <si>
    <t>Memorial Hospital Jacksonville</t>
  </si>
  <si>
    <t>OSF Saint Luke Medical Center</t>
  </si>
  <si>
    <t>Lawrence County Memorial Hosp</t>
  </si>
  <si>
    <t>Abraham Lincoln Memorial Hosp</t>
  </si>
  <si>
    <t>HSHS St Francis Hospital</t>
  </si>
  <si>
    <t>OSF Saint Paul Medical Center</t>
  </si>
  <si>
    <t>OSF Holy Family Medical Center</t>
  </si>
  <si>
    <t>Kirby Medical Center</t>
  </si>
  <si>
    <t>St Joseph Memorial Hospital</t>
  </si>
  <si>
    <t>Pana Community Hospital</t>
  </si>
  <si>
    <t>Paris Community Hospital</t>
  </si>
  <si>
    <t>Illini Community Hospital</t>
  </si>
  <si>
    <t>OSF St. Clare</t>
  </si>
  <si>
    <t>Red Bud Regional Hospital</t>
  </si>
  <si>
    <t>Rochelle Community Hospital</t>
  </si>
  <si>
    <t>Hardin County General Hospital</t>
  </si>
  <si>
    <t>Community Hospital of Staunton</t>
  </si>
  <si>
    <t>NW Med Valley West Hospital</t>
  </si>
  <si>
    <t>Taylorville Memorial Hospital</t>
  </si>
  <si>
    <t>Fayette County Hospital &amp; LTC</t>
  </si>
  <si>
    <t>Iroquois Mem Hosp &amp; Res Home</t>
  </si>
  <si>
    <t>HSHS Good Shepherd Hospital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</si>
  <si>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</si>
  <si>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</si>
  <si>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</si>
  <si>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</si>
  <si>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</si>
  <si>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</si>
  <si>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</si>
  <si>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</si>
  <si>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</si>
  <si>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</si>
  <si>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</si>
  <si>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</si>
  <si>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</si>
  <si>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OSF Transitional Care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</si>
  <si>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</si>
  <si>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</si>
  <si>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</si>
  <si>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</si>
  <si>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</si>
  <si>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</si>
  <si>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</si>
  <si>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</si>
  <si>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</si>
  <si>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</si>
  <si>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</si>
  <si>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</si>
  <si>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</si>
  <si>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</si>
  <si>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Montrose Behavioral Health Hosp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</si>
  <si>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</si>
  <si>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</si>
  <si>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</si>
  <si>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</si>
  <si>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</si>
  <si>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</si>
  <si>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</si>
  <si>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 xml:space="preserve">ENCOMPASS HEALTH REHABILITATION INSTITUTE OF LIBERTYVILLE                                           </t>
  </si>
  <si>
    <t xml:space="preserve">THE REHABILITATION INSTITUTE OF SOUTHERN ILLINOIS                                                   </t>
  </si>
  <si>
    <t>Freestanding Rehab Totals</t>
  </si>
  <si>
    <t>Directed Payment Calculation:  High Medicaid Hospitals</t>
  </si>
  <si>
    <t>Inpatient</t>
  </si>
  <si>
    <t>Outpatient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</si>
  <si>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</si>
  <si>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</si>
  <si>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</si>
  <si>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</si>
  <si>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</si>
  <si>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</si>
  <si>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</si>
  <si>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</si>
  <si>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OSF St Anthony's Health Center</t>
  </si>
  <si>
    <t>Rush-Copley Medical Center</t>
  </si>
  <si>
    <t>HSHS St Elizabeth's Hospital</t>
  </si>
  <si>
    <t>MacNeal Hospital</t>
  </si>
  <si>
    <t>Memorial Hosp of Carbondale</t>
  </si>
  <si>
    <t>University of Chicago Medicine</t>
  </si>
  <si>
    <t>Ann &amp; Robert H Lurie Child Hosp</t>
  </si>
  <si>
    <t>Rush University Medical Center</t>
  </si>
  <si>
    <t>Advocate Trinity Hospital</t>
  </si>
  <si>
    <t>Weiss Memorial Hosp</t>
  </si>
  <si>
    <t>Little Co of Mary Hosp &amp; HCC</t>
  </si>
  <si>
    <t>High Medicaid</t>
  </si>
  <si>
    <t>Advocate Illinois Masonic MC</t>
  </si>
  <si>
    <t>Northwestern Memorial Hospital</t>
  </si>
  <si>
    <t>OSF Sacred Heart</t>
  </si>
  <si>
    <t>HSHS St Mary's Hospital</t>
  </si>
  <si>
    <t>Elmhurst Hospital</t>
  </si>
  <si>
    <t>NorthShore Univ HealthSystem</t>
  </si>
  <si>
    <t>Presence Saint Francis Hospital</t>
  </si>
  <si>
    <t>OSF St Mary Medical Center</t>
  </si>
  <si>
    <t>Ingalls Memorial Hospital</t>
  </si>
  <si>
    <t>Herrin Hospital</t>
  </si>
  <si>
    <t>Advocate South Suburban Hosp</t>
  </si>
  <si>
    <t>Harrisburg Medical Center</t>
  </si>
  <si>
    <t>Presence Saint Joseph Med Ctr</t>
  </si>
  <si>
    <t>Presence St Mary's Hospital</t>
  </si>
  <si>
    <t>Riverside Medical Center</t>
  </si>
  <si>
    <t>Centegra Hospital-McHenry</t>
  </si>
  <si>
    <t>Loyola University Med Center</t>
  </si>
  <si>
    <t>Sarah Bush Lincoln Health Ctr</t>
  </si>
  <si>
    <t>Anderson Hospital</t>
  </si>
  <si>
    <t>Edward Hospital</t>
  </si>
  <si>
    <t>Advocate Christ Medical Center</t>
  </si>
  <si>
    <t>UnityPoint Health - Methodist</t>
  </si>
  <si>
    <t>OSF Saint Francis Medical Ctr</t>
  </si>
  <si>
    <t>Mercyhealth Hosp-Rockton Ave</t>
  </si>
  <si>
    <t>SwedishAmerican Hospital</t>
  </si>
  <si>
    <t>UnityPoint Health - Trinity</t>
  </si>
  <si>
    <t>Memorial Medical Center</t>
  </si>
  <si>
    <t>HSHS St John's Hospital</t>
  </si>
  <si>
    <t>Carle Foundation Hospital</t>
  </si>
  <si>
    <t>Vista Medical Center East</t>
  </si>
  <si>
    <t>NW Med Central DuPage Hospital</t>
  </si>
  <si>
    <t>Franciscan Health Oly Fl/Chg</t>
  </si>
  <si>
    <t>Directed Payment Calculation:  Other Acute Hospitals</t>
  </si>
  <si>
    <t>Alton Memorial Hospital</t>
  </si>
  <si>
    <t>Northwest Community Hospital</t>
  </si>
  <si>
    <t>AMITA Adventist MC-Bolingbrook</t>
  </si>
  <si>
    <t>OSF St Joseph Medical Center</t>
  </si>
  <si>
    <t>Advocate Good Shepherd Hospital</t>
  </si>
  <si>
    <t>Graham Hospital</t>
  </si>
  <si>
    <t>Other Acute</t>
  </si>
  <si>
    <t>Presence Saint Joseph Hospital</t>
  </si>
  <si>
    <t>Presence Resurrection Med Ctr</t>
  </si>
  <si>
    <t>Shriners Hosps for Chld-Chicago</t>
  </si>
  <si>
    <t>Decatur Memorial Hospital</t>
  </si>
  <si>
    <t>NW Med Kishwaukee Hospital</t>
  </si>
  <si>
    <t>Katherine Shaw Bethea Hospital</t>
  </si>
  <si>
    <t>Advocate Good Samaritan Hosp</t>
  </si>
  <si>
    <t>HSHS St Anthony's Memorial Hosp</t>
  </si>
  <si>
    <t>Advocate Sherman Hospital</t>
  </si>
  <si>
    <t>AMITA Hlth Alexian Bros Med Ctr</t>
  </si>
  <si>
    <t>FHN Memorial Hospital</t>
  </si>
  <si>
    <t>NW Med Delnor Hospital</t>
  </si>
  <si>
    <t>HSHS Holy Family Hospital</t>
  </si>
  <si>
    <t>AMITA Adventist MC-Hinsdale</t>
  </si>
  <si>
    <t>AMITA Hlth St Alexius Med Ctr</t>
  </si>
  <si>
    <t>Silver Cross Hospital</t>
  </si>
  <si>
    <t>NW Med Lake Forest Hospital</t>
  </si>
  <si>
    <t>AMITA Adventist MC-La Grange</t>
  </si>
  <si>
    <t>Advocate Condell Medical Center</t>
  </si>
  <si>
    <t>Morris Hospital &amp; Hlthcare Ctrs</t>
  </si>
  <si>
    <t>Good Samaritan Region Hlth Ctr</t>
  </si>
  <si>
    <t>Heartland Regional Medical Ctr</t>
  </si>
  <si>
    <t>Gottlieb Memorial Hosp</t>
  </si>
  <si>
    <t>Crossroads Community Hospital</t>
  </si>
  <si>
    <t>Advocate BroMenn Medical Center</t>
  </si>
  <si>
    <t>Richland Memorial Hospital</t>
  </si>
  <si>
    <t>Rush Oak Park Hospital</t>
  </si>
  <si>
    <t>UnityPoint Health - Pekin</t>
  </si>
  <si>
    <t>UnityPoint Health - Proctor</t>
  </si>
  <si>
    <t>OSF Saint James-J W Albrecht MC</t>
  </si>
  <si>
    <t>Advocate Lutheran General Hosp</t>
  </si>
  <si>
    <t>Palos Community Hospital</t>
  </si>
  <si>
    <t>Blessing Hospital</t>
  </si>
  <si>
    <t>OSF Saint Anthony Medical Ctr</t>
  </si>
  <si>
    <t>Genesis Medical Center, Silvis</t>
  </si>
  <si>
    <t>OSF Heart of Mary(Prev. Presence Covenant Med Center)</t>
  </si>
  <si>
    <t>Midwestern Regional Med Ctr</t>
  </si>
  <si>
    <t>Safety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</si>
</sst>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6" fontId="4" fillId="0" borderId="4" xfId="0" applyNumberFormat="1" applyFont="1" applyBorder="1"/>
    <xf numFmtId="6" fontId="4" fillId="0" borderId="0" xfId="0" applyNumberFormat="1" applyFont="1"/>
    <xf numFmtId="6" fontId="4" fillId="0" borderId="0" xfId="1" applyNumberFormat="1" applyFont="1" applyBorder="1"/>
    <xf numFmtId="6" fontId="0" fillId="0" borderId="5" xfId="0" applyNumberFormat="1" applyBorder="1"/>
    <xf numFmtId="0" fontId="4" fillId="0" borderId="4" xfId="0" applyFont="1" applyBorder="1"/>
    <xf numFmtId="0" fontId="0" fillId="0" borderId="5" xfId="0" applyBorder="1"/>
    <xf numFmtId="164" fontId="4" fillId="0" borderId="6" xfId="2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7" fillId="2" borderId="9" xfId="3" applyFont="1" applyFill="1" applyBorder="1" applyAlignment="1">
      <alignment horizontal="center" wrapText="1"/>
    </xf>
    <xf numFmtId="165" fontId="7" fillId="2" borderId="9" xfId="1" applyNumberFormat="1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165" fontId="7" fillId="2" borderId="0" xfId="1" applyNumberFormat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6" fontId="4" fillId="0" borderId="4" xfId="2" applyNumberFormat="1" applyFont="1" applyBorder="1"/>
    <xf numFmtId="6" fontId="4" fillId="0" borderId="0" xfId="2" applyNumberFormat="1" applyFont="1" applyBorder="1"/>
    <xf numFmtId="165" fontId="4" fillId="0" borderId="4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4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8" fillId="0" borderId="0" xfId="3" applyFont="1" applyAlignment="1">
      <alignment horizontal="right"/>
    </xf>
    <xf numFmtId="164" fontId="4" fillId="0" borderId="0" xfId="2" applyNumberFormat="1" applyFont="1"/>
    <xf numFmtId="164" fontId="4" fillId="0" borderId="4" xfId="2" applyNumberFormat="1" applyFont="1" applyBorder="1"/>
    <xf numFmtId="164" fontId="4" fillId="0" borderId="0" xfId="2" applyNumberFormat="1" applyFont="1" applyBorder="1"/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2" applyNumberFormat="1" applyFo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10" xfId="2" applyNumberFormat="1" applyFont="1" applyBorder="1"/>
    <xf numFmtId="165" fontId="4" fillId="0" borderId="10" xfId="0" applyNumberFormat="1" applyFont="1" applyBorder="1"/>
    <xf numFmtId="164" fontId="4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3" fontId="0" fillId="0" borderId="0" xfId="0" applyNumberFormat="1"/>
    <xf numFmtId="44" fontId="0" fillId="0" borderId="0" xfId="2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165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43" fontId="5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3" applyFont="1" applyAlignment="1">
      <alignment horizontal="center" wrapText="1"/>
    </xf>
    <xf numFmtId="166" fontId="0" fillId="0" borderId="0" xfId="0" applyNumberFormat="1"/>
    <xf numFmtId="44" fontId="0" fillId="0" borderId="0" xfId="0" applyNumberFormat="1" applyAlignment="1">
      <alignment horizontal="center"/>
    </xf>
    <xf numFmtId="0" fontId="8" fillId="0" borderId="0" xfId="3" applyFont="1" applyAlignment="1">
      <alignment horizontal="center" wrapText="1"/>
    </xf>
    <xf numFmtId="0" fontId="3" fillId="0" borderId="0" xfId="0" applyFont="1"/>
    <xf numFmtId="164" fontId="7" fillId="2" borderId="9" xfId="2" applyNumberFormat="1" applyFont="1" applyFill="1" applyBorder="1" applyAlignment="1">
      <alignment horizontal="center" wrapText="1"/>
    </xf>
    <xf numFmtId="7" fontId="0" fillId="0" borderId="0" xfId="0" applyNumberForma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 2 2" xfId="3" xr:uid="{6D6A1680-0676-46A8-98E0-E4FB863E77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D832-6F43-4A0A-9663-BEA14F9DD78D}">
  <sheetPr>
    <pageSetUpPr fitToPage="1"/>
  </sheetPr>
  <dimension ref="A1:N38"/>
  <sheetViews>
    <sheetView tabSelected="1" topLeftCell="B1" workbookViewId="0">
      <selection activeCell="B10" sqref="B10"/>
    </sheetView>
  </sheetViews>
  <sheetFormatPr defaultRowHeight="15" x14ac:dyDescent="0.25"/>
  <cols>
    <col min="1" max="1" width="9.140625" hidden="1" customWidth="1"/>
    <col min="2" max="2" width="8" customWidth="1"/>
    <col min="3" max="3" width="31.42578125" bestFit="1" customWidth="1"/>
    <col min="4" max="4" width="14.42578125" bestFit="1" customWidth="1"/>
    <col min="6" max="6" width="12.28515625" customWidth="1"/>
    <col min="7" max="7" width="17.7109375" customWidth="1"/>
    <col min="8" max="8" width="12.28515625" customWidth="1"/>
    <col min="9" max="9" width="11.7109375" customWidth="1"/>
    <col min="10" max="10" width="17.7109375" customWidth="1"/>
    <col min="11" max="11" width="14.140625" customWidth="1"/>
    <col min="12" max="12" width="14.7109375" bestFit="1" customWidth="1"/>
    <col min="13" max="13" width="12.140625" bestFit="1" customWidth="1"/>
    <col min="14" max="14" width="13.5703125" bestFit="1" customWidth="1"/>
  </cols>
  <sheetData>
    <row r="1" spans="1:13" x14ac:dyDescent="0.25">
      <c r="B1" s="1" t="s">
        <v>0</v>
      </c>
    </row>
    <row r="2" spans="1:13" x14ac:dyDescent="0.25">
      <c r="B2" s="1" t="s">
        <v>1</v>
      </c>
    </row>
    <row r="3" spans="1:13" ht="15.75" thickBot="1" x14ac:dyDescent="0.3"/>
    <row r="4" spans="1:13" x14ac:dyDescent="0.25">
      <c r="C4" s="2" t="s">
        <v>2</v>
      </c>
      <c r="D4" s="3"/>
      <c r="E4" s="3"/>
      <c r="F4" s="3"/>
      <c r="G4" s="3" t="s">
        <v>3</v>
      </c>
      <c r="H4" s="4"/>
    </row>
    <row r="5" spans="1:13" x14ac:dyDescent="0.25">
      <c r="C5" s="5">
        <v>255001219.74807942</v>
      </c>
      <c r="D5" s="6"/>
      <c r="E5" s="1"/>
      <c r="F5" s="1"/>
      <c r="G5" s="7">
        <v>291431526.75135249</v>
      </c>
      <c r="H5" s="8"/>
    </row>
    <row r="6" spans="1:13" x14ac:dyDescent="0.25">
      <c r="C6" s="9" t="s">
        <v>4</v>
      </c>
      <c r="D6" s="1"/>
      <c r="E6" s="1"/>
      <c r="F6" s="1"/>
      <c r="G6" s="1" t="s">
        <v>5</v>
      </c>
      <c r="H6" s="10"/>
    </row>
    <row r="7" spans="1:13" ht="15.75" thickBot="1" x14ac:dyDescent="0.3">
      <c r="C7" s="11">
        <f>C5/4</f>
        <v>63750304.937019855</v>
      </c>
      <c r="D7" s="12"/>
      <c r="E7" s="12"/>
      <c r="F7" s="12"/>
      <c r="G7" s="13">
        <f>G5/4</f>
        <v>72857881.687838122</v>
      </c>
      <c r="H7" s="14"/>
      <c r="J7" s="15"/>
    </row>
    <row r="8" spans="1:13" x14ac:dyDescent="0.25">
      <c r="J8" s="15"/>
    </row>
    <row r="9" spans="1:13" x14ac:dyDescent="0.25">
      <c r="B9" s="1" t="s">
        <v>6</v>
      </c>
    </row>
    <row r="10" spans="1:13" x14ac:dyDescent="0.25">
      <c r="B10" s="1"/>
    </row>
    <row r="11" spans="1:13" x14ac:dyDescent="0.25">
      <c r="B11" s="1" t="s">
        <v>7</v>
      </c>
    </row>
    <row r="12" spans="1:13" x14ac:dyDescent="0.25">
      <c r="K12" s="16"/>
    </row>
    <row r="14" spans="1:13" s="17" customFormat="1" ht="4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3" s="17" customFormat="1" x14ac:dyDescent="0.25">
      <c r="B15" s="20"/>
      <c r="C15" s="20"/>
      <c r="D15" s="20"/>
      <c r="E15" s="21">
        <f>SUM(E16:E38)</f>
        <v>56238</v>
      </c>
      <c r="F15" s="22">
        <f>C7/E15</f>
        <v>1133.5805849607002</v>
      </c>
      <c r="G15" s="23">
        <f>SUM(G16:G38)</f>
        <v>63750304.937019862</v>
      </c>
      <c r="H15" s="21">
        <f>SUM(H16:H38)</f>
        <v>160583</v>
      </c>
      <c r="I15" s="22">
        <f>G7/H15</f>
        <v>453.70855998354818</v>
      </c>
      <c r="J15" s="23">
        <f>SUM(J16:J38)</f>
        <v>72857881.687838107</v>
      </c>
      <c r="K15" s="23">
        <f>SUM(K16:K38)</f>
        <v>136608186.62485796</v>
      </c>
      <c r="L15" s="23">
        <f t="shared" ref="L15:L38" si="0">K15/3</f>
        <v>45536062.208285987</v>
      </c>
    </row>
    <row r="16" spans="1:13" x14ac:dyDescent="0.25">
      <c r="A16">
        <v>143301</v>
      </c>
      <c r="B16" s="24">
        <v>3036</v>
      </c>
      <c r="C16" s="25" t="s">
        <v>19</v>
      </c>
      <c r="D16" t="s">
        <v>241</v>
      </c>
      <c r="E16" s="26">
        <v>1248</v>
      </c>
      <c r="F16" s="27">
        <f t="shared" ref="F16:F38" si="1">$F$15</f>
        <v>1133.5805849607002</v>
      </c>
      <c r="G16" s="28">
        <f t="shared" ref="G16:G38" si="2">E16*F16</f>
        <v>1414708.570030954</v>
      </c>
      <c r="H16" s="26">
        <v>1963</v>
      </c>
      <c r="I16" s="27">
        <f t="shared" ref="I16:I38" si="3">$I$15</f>
        <v>453.70855998354818</v>
      </c>
      <c r="J16" s="28">
        <f t="shared" ref="J16:J38" si="4">H16*I16</f>
        <v>890629.90324770508</v>
      </c>
      <c r="K16" s="28">
        <f t="shared" ref="K16:K38" si="5">J16+G16</f>
        <v>2305338.4732786589</v>
      </c>
      <c r="L16" s="29">
        <f t="shared" si="0"/>
        <v>768446.15775955294</v>
      </c>
      <c r="M16" s="15"/>
    </row>
    <row r="17" spans="1:14" x14ac:dyDescent="0.25">
      <c r="A17">
        <v>140110</v>
      </c>
      <c r="B17" s="24">
        <v>15010</v>
      </c>
      <c r="C17" s="25" t="s">
        <v>20</v>
      </c>
      <c r="D17" t="s">
        <v>241</v>
      </c>
      <c r="E17" s="26">
        <v>1355</v>
      </c>
      <c r="F17" s="27">
        <f t="shared" si="1"/>
        <v>1133.5805849607002</v>
      </c>
      <c r="G17" s="28">
        <f t="shared" si="2"/>
        <v>1536001.6926217489</v>
      </c>
      <c r="H17" s="26">
        <v>13797</v>
      </c>
      <c r="I17" s="27">
        <f t="shared" si="3"/>
        <v>453.70855998354818</v>
      </c>
      <c r="J17" s="28">
        <f t="shared" si="4"/>
        <v>6259817.0020930143</v>
      </c>
      <c r="K17" s="28">
        <f t="shared" si="5"/>
        <v>7795818.6947147632</v>
      </c>
      <c r="L17" s="29">
        <f t="shared" si="0"/>
        <v>2598606.2315715877</v>
      </c>
      <c r="M17" s="15"/>
    </row>
    <row r="18" spans="1:14" x14ac:dyDescent="0.25">
      <c r="A18">
        <v>140206</v>
      </c>
      <c r="B18" s="24">
        <v>3046</v>
      </c>
      <c r="C18" s="25" t="s">
        <v>21</v>
      </c>
      <c r="D18" t="s">
        <v>241</v>
      </c>
      <c r="E18" s="26">
        <v>4343</v>
      </c>
      <c r="F18" s="27">
        <f t="shared" si="1"/>
        <v>1133.5805849607002</v>
      </c>
      <c r="G18" s="28">
        <f t="shared" si="2"/>
        <v>4923140.4804843208</v>
      </c>
      <c r="H18" s="26">
        <v>6549</v>
      </c>
      <c r="I18" s="27">
        <f t="shared" si="3"/>
        <v>453.70855998354818</v>
      </c>
      <c r="J18" s="28">
        <f t="shared" si="4"/>
        <v>2971337.359332257</v>
      </c>
      <c r="K18" s="28">
        <f t="shared" si="5"/>
        <v>7894477.8398165777</v>
      </c>
      <c r="L18" s="29">
        <f t="shared" si="0"/>
        <v>2631492.6132721924</v>
      </c>
      <c r="M18" s="15"/>
    </row>
    <row r="19" spans="1:14" x14ac:dyDescent="0.25">
      <c r="A19">
        <v>140077</v>
      </c>
      <c r="B19" s="24">
        <v>5013</v>
      </c>
      <c r="C19" s="25" t="s">
        <v>22</v>
      </c>
      <c r="D19" t="s">
        <v>241</v>
      </c>
      <c r="E19" s="26">
        <v>731</v>
      </c>
      <c r="F19" s="27">
        <f t="shared" si="1"/>
        <v>1133.5805849607002</v>
      </c>
      <c r="G19" s="28">
        <f t="shared" si="2"/>
        <v>828647.40760627179</v>
      </c>
      <c r="H19" s="26">
        <v>5916</v>
      </c>
      <c r="I19" s="27">
        <f t="shared" si="3"/>
        <v>453.70855998354818</v>
      </c>
      <c r="J19" s="28">
        <f t="shared" si="4"/>
        <v>2684139.8408626709</v>
      </c>
      <c r="K19" s="28">
        <f t="shared" si="5"/>
        <v>3512787.2484689429</v>
      </c>
      <c r="L19" s="29">
        <f t="shared" si="0"/>
        <v>1170929.0828229811</v>
      </c>
      <c r="M19" s="15"/>
    </row>
    <row r="20" spans="1:14" x14ac:dyDescent="0.25">
      <c r="A20">
        <v>140083</v>
      </c>
      <c r="B20" s="24">
        <v>3038</v>
      </c>
      <c r="C20" s="25" t="s">
        <v>23</v>
      </c>
      <c r="D20" t="s">
        <v>241</v>
      </c>
      <c r="E20" s="26">
        <v>2562</v>
      </c>
      <c r="F20" s="27">
        <f t="shared" si="1"/>
        <v>1133.5805849607002</v>
      </c>
      <c r="G20" s="28">
        <f t="shared" si="2"/>
        <v>2904233.4586693142</v>
      </c>
      <c r="H20" s="26">
        <v>2459</v>
      </c>
      <c r="I20" s="27">
        <f t="shared" si="3"/>
        <v>453.70855998354818</v>
      </c>
      <c r="J20" s="28">
        <f t="shared" si="4"/>
        <v>1115669.348999545</v>
      </c>
      <c r="K20" s="28">
        <f t="shared" si="5"/>
        <v>4019902.8076688591</v>
      </c>
      <c r="L20" s="29">
        <f t="shared" si="0"/>
        <v>1339967.6025562864</v>
      </c>
      <c r="M20" s="15"/>
    </row>
    <row r="21" spans="1:14" x14ac:dyDescent="0.25">
      <c r="A21">
        <v>140095</v>
      </c>
      <c r="B21" s="24">
        <v>3075</v>
      </c>
      <c r="C21" s="25" t="s">
        <v>24</v>
      </c>
      <c r="D21" t="s">
        <v>241</v>
      </c>
      <c r="E21" s="26">
        <v>3558</v>
      </c>
      <c r="F21" s="27">
        <f t="shared" si="1"/>
        <v>1133.5805849607002</v>
      </c>
      <c r="G21" s="28">
        <f t="shared" si="2"/>
        <v>4033279.7212901711</v>
      </c>
      <c r="H21" s="26">
        <v>15401</v>
      </c>
      <c r="I21" s="27">
        <f t="shared" si="3"/>
        <v>453.70855998354818</v>
      </c>
      <c r="J21" s="28">
        <f t="shared" si="4"/>
        <v>6987565.5323066255</v>
      </c>
      <c r="K21" s="28">
        <f t="shared" si="5"/>
        <v>11020845.253596798</v>
      </c>
      <c r="L21" s="29">
        <f t="shared" si="0"/>
        <v>3673615.084532266</v>
      </c>
      <c r="M21" s="15"/>
    </row>
    <row r="22" spans="1:14" x14ac:dyDescent="0.25">
      <c r="A22">
        <v>140115</v>
      </c>
      <c r="B22" s="24">
        <v>3102</v>
      </c>
      <c r="C22" s="25" t="s">
        <v>25</v>
      </c>
      <c r="D22" t="s">
        <v>241</v>
      </c>
      <c r="E22" s="26">
        <v>2362</v>
      </c>
      <c r="F22" s="27">
        <f t="shared" si="1"/>
        <v>1133.5805849607002</v>
      </c>
      <c r="G22" s="28">
        <f t="shared" si="2"/>
        <v>2677517.341677174</v>
      </c>
      <c r="H22" s="26">
        <v>4874</v>
      </c>
      <c r="I22" s="27">
        <f t="shared" si="3"/>
        <v>453.70855998354818</v>
      </c>
      <c r="J22" s="28">
        <f t="shared" si="4"/>
        <v>2211375.5213598139</v>
      </c>
      <c r="K22" s="28">
        <f t="shared" si="5"/>
        <v>4888892.8630369883</v>
      </c>
      <c r="L22" s="29">
        <f t="shared" si="0"/>
        <v>1629630.9543456628</v>
      </c>
      <c r="M22" s="15"/>
    </row>
    <row r="23" spans="1:14" x14ac:dyDescent="0.25">
      <c r="A23">
        <v>140103</v>
      </c>
      <c r="B23" s="24">
        <v>3050</v>
      </c>
      <c r="C23" s="25" t="s">
        <v>26</v>
      </c>
      <c r="D23" t="s">
        <v>241</v>
      </c>
      <c r="E23" s="26">
        <v>2517</v>
      </c>
      <c r="F23" s="27">
        <f t="shared" si="1"/>
        <v>1133.5805849607002</v>
      </c>
      <c r="G23" s="28">
        <f t="shared" si="2"/>
        <v>2853222.3323460822</v>
      </c>
      <c r="H23" s="26">
        <v>7900</v>
      </c>
      <c r="I23" s="27">
        <f t="shared" si="3"/>
        <v>453.70855998354818</v>
      </c>
      <c r="J23" s="28">
        <f t="shared" si="4"/>
        <v>3584297.6238700305</v>
      </c>
      <c r="K23" s="28">
        <f t="shared" si="5"/>
        <v>6437519.9562161127</v>
      </c>
      <c r="L23" s="29">
        <f t="shared" si="0"/>
        <v>2145839.9854053711</v>
      </c>
      <c r="M23" s="15"/>
    </row>
    <row r="24" spans="1:14" x14ac:dyDescent="0.25">
      <c r="A24">
        <v>140177</v>
      </c>
      <c r="B24" s="24">
        <v>3071</v>
      </c>
      <c r="C24" s="25" t="s">
        <v>27</v>
      </c>
      <c r="D24" t="s">
        <v>241</v>
      </c>
      <c r="E24" s="26">
        <v>3449</v>
      </c>
      <c r="F24" s="27">
        <f t="shared" si="1"/>
        <v>1133.5805849607002</v>
      </c>
      <c r="G24" s="28">
        <f t="shared" si="2"/>
        <v>3909719.4375294549</v>
      </c>
      <c r="H24" s="26">
        <v>2979</v>
      </c>
      <c r="I24" s="27">
        <f t="shared" si="3"/>
        <v>453.70855998354818</v>
      </c>
      <c r="J24" s="28">
        <f t="shared" si="4"/>
        <v>1351597.8001909901</v>
      </c>
      <c r="K24" s="28">
        <f t="shared" si="5"/>
        <v>5261317.2377204448</v>
      </c>
      <c r="L24" s="29">
        <f t="shared" si="0"/>
        <v>1753772.4125734817</v>
      </c>
      <c r="M24" s="15"/>
    </row>
    <row r="25" spans="1:14" x14ac:dyDescent="0.25">
      <c r="A25">
        <v>140181</v>
      </c>
      <c r="B25" s="24">
        <v>3068</v>
      </c>
      <c r="C25" s="25" t="s">
        <v>28</v>
      </c>
      <c r="D25" t="s">
        <v>241</v>
      </c>
      <c r="E25" s="26">
        <v>1281</v>
      </c>
      <c r="F25" s="27">
        <f t="shared" si="1"/>
        <v>1133.5805849607002</v>
      </c>
      <c r="G25" s="28">
        <f t="shared" si="2"/>
        <v>1452116.7293346571</v>
      </c>
      <c r="H25" s="26">
        <v>1432</v>
      </c>
      <c r="I25" s="27">
        <f t="shared" si="3"/>
        <v>453.70855998354818</v>
      </c>
      <c r="J25" s="28">
        <f t="shared" si="4"/>
        <v>649710.65789644094</v>
      </c>
      <c r="K25" s="28">
        <f t="shared" si="5"/>
        <v>2101827.387231098</v>
      </c>
      <c r="L25" s="29">
        <f t="shared" si="0"/>
        <v>700609.12907703267</v>
      </c>
      <c r="M25" s="15"/>
    </row>
    <row r="26" spans="1:14" x14ac:dyDescent="0.25">
      <c r="A26">
        <v>140197</v>
      </c>
      <c r="B26" s="24">
        <v>3020</v>
      </c>
      <c r="C26" s="25" t="s">
        <v>29</v>
      </c>
      <c r="D26" t="s">
        <v>241</v>
      </c>
      <c r="E26" s="26">
        <v>2723</v>
      </c>
      <c r="F26" s="27">
        <f t="shared" si="1"/>
        <v>1133.5805849607002</v>
      </c>
      <c r="G26" s="28">
        <f t="shared" si="2"/>
        <v>3086739.9328479865</v>
      </c>
      <c r="H26" s="26">
        <v>538</v>
      </c>
      <c r="I26" s="27">
        <f t="shared" si="3"/>
        <v>453.70855998354818</v>
      </c>
      <c r="J26" s="28">
        <f t="shared" si="4"/>
        <v>244095.20527114894</v>
      </c>
      <c r="K26" s="28">
        <f t="shared" si="5"/>
        <v>3330835.1381191355</v>
      </c>
      <c r="L26" s="29">
        <f t="shared" si="0"/>
        <v>1110278.3793730452</v>
      </c>
      <c r="M26" s="15"/>
    </row>
    <row r="27" spans="1:14" x14ac:dyDescent="0.25">
      <c r="A27">
        <v>140114</v>
      </c>
      <c r="B27" s="24">
        <v>3056</v>
      </c>
      <c r="C27" s="25" t="s">
        <v>30</v>
      </c>
      <c r="D27" t="s">
        <v>241</v>
      </c>
      <c r="E27" s="26">
        <v>3332</v>
      </c>
      <c r="F27" s="27">
        <f t="shared" si="1"/>
        <v>1133.5805849607002</v>
      </c>
      <c r="G27" s="28">
        <f t="shared" si="2"/>
        <v>3777090.5090890531</v>
      </c>
      <c r="H27" s="26">
        <v>14514</v>
      </c>
      <c r="I27" s="27">
        <f t="shared" si="3"/>
        <v>453.70855998354818</v>
      </c>
      <c r="J27" s="28">
        <f t="shared" si="4"/>
        <v>6585126.039601218</v>
      </c>
      <c r="K27" s="28">
        <f t="shared" si="5"/>
        <v>10362216.548690271</v>
      </c>
      <c r="L27" s="29">
        <f t="shared" si="0"/>
        <v>3454072.182896757</v>
      </c>
      <c r="M27" s="15"/>
    </row>
    <row r="28" spans="1:14" x14ac:dyDescent="0.25">
      <c r="A28">
        <v>140068</v>
      </c>
      <c r="B28" s="24">
        <v>3107</v>
      </c>
      <c r="C28" s="25" t="s">
        <v>31</v>
      </c>
      <c r="D28" t="s">
        <v>241</v>
      </c>
      <c r="E28" s="26">
        <v>1772</v>
      </c>
      <c r="F28" s="27">
        <f t="shared" si="1"/>
        <v>1133.5805849607002</v>
      </c>
      <c r="G28" s="28">
        <f t="shared" si="2"/>
        <v>2008704.7965503607</v>
      </c>
      <c r="H28" s="26">
        <v>3561</v>
      </c>
      <c r="I28" s="27">
        <f t="shared" si="3"/>
        <v>453.70855998354818</v>
      </c>
      <c r="J28" s="28">
        <f t="shared" si="4"/>
        <v>1615656.182101415</v>
      </c>
      <c r="K28" s="28">
        <f t="shared" si="5"/>
        <v>3624360.978651776</v>
      </c>
      <c r="L28" s="29">
        <f t="shared" si="0"/>
        <v>1208120.3262172586</v>
      </c>
      <c r="M28" s="15"/>
    </row>
    <row r="29" spans="1:14" x14ac:dyDescent="0.25">
      <c r="A29">
        <v>140292</v>
      </c>
      <c r="B29" s="24">
        <v>7074</v>
      </c>
      <c r="C29" s="25" t="s">
        <v>32</v>
      </c>
      <c r="D29" t="s">
        <v>241</v>
      </c>
      <c r="E29" s="26">
        <v>1790</v>
      </c>
      <c r="F29" s="27">
        <f t="shared" si="1"/>
        <v>1133.5805849607002</v>
      </c>
      <c r="G29" s="28">
        <f t="shared" si="2"/>
        <v>2029109.2470796534</v>
      </c>
      <c r="H29" s="26">
        <v>3458</v>
      </c>
      <c r="I29" s="27">
        <f t="shared" si="3"/>
        <v>453.70855998354818</v>
      </c>
      <c r="J29" s="28">
        <f t="shared" si="4"/>
        <v>1568924.2004231096</v>
      </c>
      <c r="K29" s="28">
        <f t="shared" si="5"/>
        <v>3598033.447502763</v>
      </c>
      <c r="L29" s="29">
        <f t="shared" si="0"/>
        <v>1199344.482500921</v>
      </c>
      <c r="M29" s="15"/>
      <c r="N29" s="16"/>
    </row>
    <row r="30" spans="1:14" x14ac:dyDescent="0.25">
      <c r="A30">
        <v>140180</v>
      </c>
      <c r="B30" s="24">
        <v>3054</v>
      </c>
      <c r="C30" s="25" t="s">
        <v>33</v>
      </c>
      <c r="D30" t="s">
        <v>241</v>
      </c>
      <c r="E30" s="26">
        <v>8074</v>
      </c>
      <c r="F30" s="27">
        <f t="shared" si="1"/>
        <v>1133.5805849607002</v>
      </c>
      <c r="G30" s="28">
        <f t="shared" si="2"/>
        <v>9152529.6429726928</v>
      </c>
      <c r="H30" s="26">
        <v>19811</v>
      </c>
      <c r="I30" s="27">
        <f t="shared" si="3"/>
        <v>453.70855998354818</v>
      </c>
      <c r="J30" s="28">
        <f t="shared" si="4"/>
        <v>8988420.2818340734</v>
      </c>
      <c r="K30" s="28">
        <f t="shared" si="5"/>
        <v>18140949.924806766</v>
      </c>
      <c r="L30" s="29">
        <f t="shared" si="0"/>
        <v>6046983.3082689224</v>
      </c>
      <c r="M30" s="15"/>
    </row>
    <row r="31" spans="1:14" x14ac:dyDescent="0.25">
      <c r="A31">
        <v>140174</v>
      </c>
      <c r="B31" s="24">
        <v>1012</v>
      </c>
      <c r="C31" s="25" t="s">
        <v>34</v>
      </c>
      <c r="D31" t="s">
        <v>241</v>
      </c>
      <c r="E31" s="26">
        <v>2221</v>
      </c>
      <c r="F31" s="27">
        <f t="shared" si="1"/>
        <v>1133.5805849607002</v>
      </c>
      <c r="G31" s="28">
        <f t="shared" si="2"/>
        <v>2517682.4791977149</v>
      </c>
      <c r="H31" s="26">
        <v>6033</v>
      </c>
      <c r="I31" s="27">
        <f t="shared" si="3"/>
        <v>453.70855998354818</v>
      </c>
      <c r="J31" s="28">
        <f t="shared" si="4"/>
        <v>2737223.7423807462</v>
      </c>
      <c r="K31" s="28">
        <f t="shared" si="5"/>
        <v>5254906.2215784611</v>
      </c>
      <c r="L31" s="29">
        <f t="shared" si="0"/>
        <v>1751635.4071928205</v>
      </c>
      <c r="M31" s="15"/>
    </row>
    <row r="32" spans="1:14" x14ac:dyDescent="0.25">
      <c r="A32">
        <v>140125</v>
      </c>
      <c r="B32" s="24">
        <v>7007</v>
      </c>
      <c r="C32" s="25" t="s">
        <v>35</v>
      </c>
      <c r="D32" t="s">
        <v>241</v>
      </c>
      <c r="E32" s="26">
        <v>119</v>
      </c>
      <c r="F32" s="27">
        <f t="shared" si="1"/>
        <v>1133.5805849607002</v>
      </c>
      <c r="G32" s="28">
        <f t="shared" si="2"/>
        <v>134896.08961032334</v>
      </c>
      <c r="H32" s="26">
        <v>436</v>
      </c>
      <c r="I32" s="27">
        <f t="shared" si="3"/>
        <v>453.70855998354818</v>
      </c>
      <c r="J32" s="28">
        <f t="shared" si="4"/>
        <v>197816.93215282701</v>
      </c>
      <c r="K32" s="28">
        <f t="shared" si="5"/>
        <v>332713.02176315035</v>
      </c>
      <c r="L32" s="29">
        <f t="shared" si="0"/>
        <v>110904.34058771678</v>
      </c>
      <c r="M32" s="15"/>
    </row>
    <row r="33" spans="1:13" x14ac:dyDescent="0.25">
      <c r="A33">
        <v>140018</v>
      </c>
      <c r="B33" s="24">
        <v>3045</v>
      </c>
      <c r="C33" s="25" t="s">
        <v>36</v>
      </c>
      <c r="D33" t="s">
        <v>241</v>
      </c>
      <c r="E33" s="26">
        <v>6271</v>
      </c>
      <c r="F33" s="27">
        <f t="shared" si="1"/>
        <v>1133.5805849607002</v>
      </c>
      <c r="G33" s="28">
        <f t="shared" si="2"/>
        <v>7108683.848288551</v>
      </c>
      <c r="H33" s="26">
        <v>20631</v>
      </c>
      <c r="I33" s="27">
        <f t="shared" si="3"/>
        <v>453.70855998354818</v>
      </c>
      <c r="J33" s="28">
        <f t="shared" si="4"/>
        <v>9360461.3010205831</v>
      </c>
      <c r="K33" s="28">
        <f t="shared" si="5"/>
        <v>16469145.149309134</v>
      </c>
      <c r="L33" s="29">
        <f t="shared" si="0"/>
        <v>5489715.0497697117</v>
      </c>
      <c r="M33" s="15"/>
    </row>
    <row r="34" spans="1:13" x14ac:dyDescent="0.25">
      <c r="A34">
        <v>140133</v>
      </c>
      <c r="B34" s="24">
        <v>3032</v>
      </c>
      <c r="C34" s="25" t="s">
        <v>37</v>
      </c>
      <c r="D34" t="s">
        <v>241</v>
      </c>
      <c r="E34" s="26">
        <v>1815</v>
      </c>
      <c r="F34" s="27">
        <f t="shared" si="1"/>
        <v>1133.5805849607002</v>
      </c>
      <c r="G34" s="28">
        <f t="shared" si="2"/>
        <v>2057448.761703671</v>
      </c>
      <c r="H34" s="26">
        <v>6887</v>
      </c>
      <c r="I34" s="27">
        <f t="shared" si="3"/>
        <v>453.70855998354818</v>
      </c>
      <c r="J34" s="28">
        <f t="shared" si="4"/>
        <v>3124690.8526066965</v>
      </c>
      <c r="K34" s="28">
        <f t="shared" si="5"/>
        <v>5182139.614310367</v>
      </c>
      <c r="L34" s="29">
        <f t="shared" si="0"/>
        <v>1727379.8714367889</v>
      </c>
      <c r="M34" s="15"/>
    </row>
    <row r="35" spans="1:13" x14ac:dyDescent="0.25">
      <c r="A35">
        <v>140034</v>
      </c>
      <c r="B35" s="24">
        <v>3011</v>
      </c>
      <c r="C35" s="25" t="s">
        <v>38</v>
      </c>
      <c r="D35" t="s">
        <v>241</v>
      </c>
      <c r="E35" s="26">
        <v>678</v>
      </c>
      <c r="F35" s="27">
        <f t="shared" si="1"/>
        <v>1133.5805849607002</v>
      </c>
      <c r="G35" s="28">
        <f t="shared" si="2"/>
        <v>768567.63660335471</v>
      </c>
      <c r="H35" s="26">
        <v>5282</v>
      </c>
      <c r="I35" s="27">
        <f t="shared" si="3"/>
        <v>453.70855998354818</v>
      </c>
      <c r="J35" s="28">
        <f t="shared" si="4"/>
        <v>2396488.6138331015</v>
      </c>
      <c r="K35" s="28">
        <f t="shared" si="5"/>
        <v>3165056.2504364559</v>
      </c>
      <c r="L35" s="29">
        <f t="shared" si="0"/>
        <v>1055018.7501454854</v>
      </c>
      <c r="M35" s="15"/>
    </row>
    <row r="36" spans="1:13" x14ac:dyDescent="0.25">
      <c r="A36">
        <v>140049</v>
      </c>
      <c r="B36" s="24">
        <v>15001</v>
      </c>
      <c r="C36" s="25" t="s">
        <v>39</v>
      </c>
      <c r="D36" t="s">
        <v>241</v>
      </c>
      <c r="E36" s="26">
        <v>2104</v>
      </c>
      <c r="F36" s="27">
        <f t="shared" si="1"/>
        <v>1133.5805849607002</v>
      </c>
      <c r="G36" s="28">
        <f t="shared" si="2"/>
        <v>2385053.5507573131</v>
      </c>
      <c r="H36" s="26">
        <v>6187</v>
      </c>
      <c r="I36" s="27">
        <f t="shared" si="3"/>
        <v>453.70855998354818</v>
      </c>
      <c r="J36" s="28">
        <f t="shared" si="4"/>
        <v>2807094.8606182127</v>
      </c>
      <c r="K36" s="28">
        <f t="shared" si="5"/>
        <v>5192148.4113755263</v>
      </c>
      <c r="L36" s="29">
        <f t="shared" si="0"/>
        <v>1730716.1371251754</v>
      </c>
      <c r="M36" s="15"/>
    </row>
    <row r="37" spans="1:13" x14ac:dyDescent="0.25">
      <c r="A37">
        <v>140158</v>
      </c>
      <c r="B37" s="24">
        <v>3042</v>
      </c>
      <c r="C37" s="25" t="s">
        <v>40</v>
      </c>
      <c r="D37" t="s">
        <v>241</v>
      </c>
      <c r="E37" s="26">
        <v>939</v>
      </c>
      <c r="F37" s="27">
        <f t="shared" si="1"/>
        <v>1133.5805849607002</v>
      </c>
      <c r="G37" s="28">
        <f t="shared" si="2"/>
        <v>1064432.1692780976</v>
      </c>
      <c r="H37" s="26">
        <v>6211</v>
      </c>
      <c r="I37" s="27">
        <f t="shared" si="3"/>
        <v>453.70855998354818</v>
      </c>
      <c r="J37" s="28">
        <f t="shared" si="4"/>
        <v>2817983.8660578178</v>
      </c>
      <c r="K37" s="28">
        <f t="shared" si="5"/>
        <v>3882416.0353359152</v>
      </c>
      <c r="L37" s="29">
        <f t="shared" si="0"/>
        <v>1294138.678445305</v>
      </c>
      <c r="M37" s="15"/>
    </row>
    <row r="38" spans="1:13" x14ac:dyDescent="0.25">
      <c r="B38" s="24">
        <v>3085</v>
      </c>
      <c r="C38" s="25" t="s">
        <v>41</v>
      </c>
      <c r="D38" t="s">
        <v>241</v>
      </c>
      <c r="E38" s="26">
        <v>994</v>
      </c>
      <c r="F38" s="27">
        <f t="shared" si="1"/>
        <v>1133.5805849607002</v>
      </c>
      <c r="G38" s="28">
        <f t="shared" si="2"/>
        <v>1126779.1014509359</v>
      </c>
      <c r="H38" s="26">
        <v>3764</v>
      </c>
      <c r="I38" s="27">
        <f t="shared" si="3"/>
        <v>453.70855998354818</v>
      </c>
      <c r="J38" s="28">
        <f t="shared" si="4"/>
        <v>1707759.0197780754</v>
      </c>
      <c r="K38" s="28">
        <f t="shared" si="5"/>
        <v>2834538.1212290116</v>
      </c>
      <c r="L38" s="29">
        <f t="shared" si="0"/>
        <v>944846.04040967056</v>
      </c>
      <c r="M38" s="15"/>
    </row>
  </sheetData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5D6D-79F1-4952-9C7F-0E35DA5B34FD}">
  <sheetPr>
    <pageSetUpPr fitToPage="1"/>
  </sheetPr>
  <dimension ref="A1:L67"/>
  <sheetViews>
    <sheetView topLeftCell="B1" workbookViewId="0">
      <selection activeCell="F10" sqref="F10"/>
    </sheetView>
  </sheetViews>
  <sheetFormatPr defaultRowHeight="15" x14ac:dyDescent="0.25"/>
  <cols>
    <col min="1" max="1" width="0" hidden="1" customWidth="1"/>
    <col min="3" max="3" width="32.7109375" bestFit="1" customWidth="1"/>
    <col min="4" max="4" width="13.5703125" bestFit="1" customWidth="1"/>
    <col min="6" max="6" width="12.28515625" customWidth="1"/>
    <col min="7" max="7" width="16.140625" customWidth="1"/>
    <col min="8" max="8" width="12" customWidth="1"/>
    <col min="10" max="10" width="12.5703125" bestFit="1" customWidth="1"/>
    <col min="11" max="11" width="12" bestFit="1" customWidth="1"/>
    <col min="12" max="12" width="13.7109375" bestFit="1" customWidth="1"/>
  </cols>
  <sheetData>
    <row r="1" spans="1:12" x14ac:dyDescent="0.25">
      <c r="B1" s="1" t="s">
        <v>0</v>
      </c>
    </row>
    <row r="2" spans="1:12" x14ac:dyDescent="0.25">
      <c r="B2" s="1" t="s">
        <v>42</v>
      </c>
    </row>
    <row r="3" spans="1:12" ht="15.75" thickBot="1" x14ac:dyDescent="0.3"/>
    <row r="4" spans="1:12" x14ac:dyDescent="0.25">
      <c r="C4" s="2" t="s">
        <v>2</v>
      </c>
      <c r="D4" s="3"/>
      <c r="E4" s="3"/>
      <c r="F4" s="3"/>
      <c r="G4" s="3" t="s">
        <v>3</v>
      </c>
      <c r="H4" s="4"/>
    </row>
    <row r="5" spans="1:12" x14ac:dyDescent="0.25">
      <c r="C5" s="30">
        <v>9278527.1321239565</v>
      </c>
      <c r="D5" s="6"/>
      <c r="E5" s="1"/>
      <c r="F5" s="1"/>
      <c r="G5" s="31">
        <v>18807693.29649825</v>
      </c>
      <c r="H5" s="8"/>
      <c r="J5" s="15"/>
    </row>
    <row r="6" spans="1:12" x14ac:dyDescent="0.2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.75" thickBot="1" x14ac:dyDescent="0.3">
      <c r="C7" s="34">
        <f>C5/4</f>
        <v>2319631.7830309891</v>
      </c>
      <c r="D7" s="12"/>
      <c r="E7" s="12"/>
      <c r="F7" s="12"/>
      <c r="G7" s="13">
        <f>G5/4</f>
        <v>4701923.3241245626</v>
      </c>
      <c r="H7" s="14"/>
    </row>
    <row r="8" spans="1:12" x14ac:dyDescent="0.25">
      <c r="C8" s="35"/>
      <c r="G8" s="36"/>
    </row>
    <row r="9" spans="1:12" x14ac:dyDescent="0.25">
      <c r="B9" s="1" t="s">
        <v>6</v>
      </c>
      <c r="G9" s="15"/>
    </row>
    <row r="10" spans="1:12" x14ac:dyDescent="0.25">
      <c r="B10" s="1"/>
      <c r="G10" s="15"/>
    </row>
    <row r="11" spans="1:12" x14ac:dyDescent="0.25">
      <c r="B11" s="1" t="s">
        <v>7</v>
      </c>
    </row>
    <row r="12" spans="1:12" x14ac:dyDescent="0.25">
      <c r="E12" s="36"/>
      <c r="F12" s="37"/>
      <c r="I12" s="37"/>
    </row>
    <row r="14" spans="1:12" s="17" customFormat="1" ht="7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25">
      <c r="B15" s="20"/>
      <c r="C15" s="20"/>
      <c r="D15" s="20"/>
      <c r="E15" s="21">
        <f>SUM(E16:E66)</f>
        <v>1005</v>
      </c>
      <c r="F15" s="22">
        <f>C7/E15</f>
        <v>2308.0913263989942</v>
      </c>
      <c r="G15" s="23">
        <f>SUM(G16:G66)</f>
        <v>2319631.7830309891</v>
      </c>
      <c r="H15" s="21">
        <f>SUM(H16:H66)</f>
        <v>34893</v>
      </c>
      <c r="I15" s="22">
        <f>G7/H15</f>
        <v>134.75262442680659</v>
      </c>
      <c r="J15" s="23">
        <f>SUM(J16:J66)</f>
        <v>4701923.3241245616</v>
      </c>
      <c r="K15" s="23">
        <f>SUM(K16:K66)</f>
        <v>7021555.1071555521</v>
      </c>
      <c r="L15" s="23">
        <f>K15/3</f>
        <v>2340518.3690518509</v>
      </c>
    </row>
    <row r="16" spans="1:12" x14ac:dyDescent="0.25">
      <c r="A16">
        <v>141346</v>
      </c>
      <c r="B16" s="38">
        <v>2014</v>
      </c>
      <c r="C16" s="25" t="s">
        <v>43</v>
      </c>
      <c r="D16" t="s">
        <v>44</v>
      </c>
      <c r="E16">
        <v>0</v>
      </c>
      <c r="F16" s="27">
        <f>$F$15</f>
        <v>2308.0913263989942</v>
      </c>
      <c r="G16" s="28">
        <f>F16*E16</f>
        <v>0</v>
      </c>
      <c r="H16" s="26">
        <v>1638</v>
      </c>
      <c r="I16" s="27">
        <f>$I$15</f>
        <v>134.75262442680659</v>
      </c>
      <c r="J16" s="15">
        <f>H16*I16</f>
        <v>220724.79881110918</v>
      </c>
      <c r="K16" s="15">
        <f>J16+G16</f>
        <v>220724.79881110918</v>
      </c>
      <c r="L16" s="29">
        <f t="shared" ref="L16:L34" si="0">K16/3</f>
        <v>73574.932937036399</v>
      </c>
    </row>
    <row r="17" spans="1:12" x14ac:dyDescent="0.25">
      <c r="A17">
        <v>141328</v>
      </c>
      <c r="B17" s="38">
        <v>3062</v>
      </c>
      <c r="C17" s="25" t="s">
        <v>45</v>
      </c>
      <c r="D17" t="s">
        <v>44</v>
      </c>
      <c r="E17">
        <v>0</v>
      </c>
      <c r="F17" s="27">
        <f t="shared" ref="F17:F34" si="1">$F$15</f>
        <v>2308.0913263989942</v>
      </c>
      <c r="G17" s="28">
        <f t="shared" ref="G17:G34" si="2">F17*E17</f>
        <v>0</v>
      </c>
      <c r="H17" s="26">
        <v>824</v>
      </c>
      <c r="I17" s="27">
        <f t="shared" ref="I17:I34" si="3">$I$15</f>
        <v>134.75262442680659</v>
      </c>
      <c r="J17" s="15">
        <f t="shared" ref="J17:J34" si="4">H17*I17</f>
        <v>111036.16252768863</v>
      </c>
      <c r="K17" s="15">
        <f t="shared" ref="K17:K34" si="5">J17+G17</f>
        <v>111036.16252768863</v>
      </c>
      <c r="L17" s="29">
        <f t="shared" si="0"/>
        <v>37012.054175896214</v>
      </c>
    </row>
    <row r="18" spans="1:12" x14ac:dyDescent="0.25">
      <c r="A18">
        <v>141321</v>
      </c>
      <c r="B18" s="38">
        <v>3091</v>
      </c>
      <c r="C18" s="25" t="s">
        <v>46</v>
      </c>
      <c r="D18" t="s">
        <v>44</v>
      </c>
      <c r="E18">
        <v>42</v>
      </c>
      <c r="F18" s="27">
        <f t="shared" si="1"/>
        <v>2308.0913263989942</v>
      </c>
      <c r="G18" s="28">
        <f t="shared" si="2"/>
        <v>96939.835708757761</v>
      </c>
      <c r="H18" s="26">
        <v>812</v>
      </c>
      <c r="I18" s="27">
        <f t="shared" si="3"/>
        <v>134.75262442680659</v>
      </c>
      <c r="J18" s="15">
        <f t="shared" si="4"/>
        <v>109419.13103456695</v>
      </c>
      <c r="K18" s="15">
        <f t="shared" si="5"/>
        <v>206358.96674332471</v>
      </c>
      <c r="L18" s="29">
        <f t="shared" si="0"/>
        <v>68786.322247774908</v>
      </c>
    </row>
    <row r="19" spans="1:12" x14ac:dyDescent="0.25">
      <c r="A19">
        <v>141324</v>
      </c>
      <c r="B19" s="38">
        <v>6003</v>
      </c>
      <c r="C19" s="25" t="s">
        <v>47</v>
      </c>
      <c r="D19" t="s">
        <v>44</v>
      </c>
      <c r="E19">
        <v>40</v>
      </c>
      <c r="F19" s="27">
        <f t="shared" si="1"/>
        <v>2308.0913263989942</v>
      </c>
      <c r="G19" s="28">
        <f t="shared" si="2"/>
        <v>92323.65305595976</v>
      </c>
      <c r="H19" s="26">
        <v>1823</v>
      </c>
      <c r="I19" s="27">
        <f t="shared" si="3"/>
        <v>134.75262442680659</v>
      </c>
      <c r="J19" s="15">
        <f t="shared" si="4"/>
        <v>245654.03433006842</v>
      </c>
      <c r="K19" s="15">
        <f t="shared" si="5"/>
        <v>337977.68738602818</v>
      </c>
      <c r="L19" s="29">
        <f t="shared" si="0"/>
        <v>112659.22912867606</v>
      </c>
    </row>
    <row r="20" spans="1:12" x14ac:dyDescent="0.25">
      <c r="A20">
        <v>141305</v>
      </c>
      <c r="B20" s="38">
        <v>7004</v>
      </c>
      <c r="C20" s="25" t="s">
        <v>48</v>
      </c>
      <c r="D20" t="s">
        <v>44</v>
      </c>
      <c r="E20">
        <v>2</v>
      </c>
      <c r="F20" s="27">
        <f t="shared" si="1"/>
        <v>2308.0913263989942</v>
      </c>
      <c r="G20" s="28">
        <f t="shared" si="2"/>
        <v>4616.1826527979883</v>
      </c>
      <c r="H20" s="26">
        <v>1767</v>
      </c>
      <c r="I20" s="27">
        <f t="shared" si="3"/>
        <v>134.75262442680659</v>
      </c>
      <c r="J20" s="15">
        <f t="shared" si="4"/>
        <v>238107.88736216724</v>
      </c>
      <c r="K20" s="15">
        <f t="shared" si="5"/>
        <v>242724.07001496523</v>
      </c>
      <c r="L20" s="29">
        <f t="shared" si="0"/>
        <v>80908.023338321742</v>
      </c>
    </row>
    <row r="21" spans="1:12" x14ac:dyDescent="0.25">
      <c r="A21">
        <v>141320</v>
      </c>
      <c r="B21" s="38">
        <v>8015</v>
      </c>
      <c r="C21" s="25" t="s">
        <v>49</v>
      </c>
      <c r="D21" t="s">
        <v>44</v>
      </c>
      <c r="E21">
        <v>13</v>
      </c>
      <c r="F21" s="27">
        <f t="shared" si="1"/>
        <v>2308.0913263989942</v>
      </c>
      <c r="G21" s="28">
        <f t="shared" si="2"/>
        <v>30005.187243186923</v>
      </c>
      <c r="H21" s="26">
        <v>973</v>
      </c>
      <c r="I21" s="27">
        <f t="shared" si="3"/>
        <v>134.75262442680659</v>
      </c>
      <c r="J21" s="15">
        <f t="shared" si="4"/>
        <v>131114.30356728283</v>
      </c>
      <c r="K21" s="15">
        <f t="shared" si="5"/>
        <v>161119.49081046975</v>
      </c>
      <c r="L21" s="29">
        <f t="shared" si="0"/>
        <v>53706.496936823249</v>
      </c>
    </row>
    <row r="22" spans="1:12" x14ac:dyDescent="0.25">
      <c r="A22">
        <v>140112</v>
      </c>
      <c r="B22" s="38">
        <v>10005</v>
      </c>
      <c r="C22" s="25" t="s">
        <v>50</v>
      </c>
      <c r="D22" t="s">
        <v>44</v>
      </c>
      <c r="E22">
        <v>14</v>
      </c>
      <c r="F22" s="27">
        <f t="shared" si="1"/>
        <v>2308.0913263989942</v>
      </c>
      <c r="G22" s="28">
        <f t="shared" si="2"/>
        <v>32313.27856958592</v>
      </c>
      <c r="H22" s="26">
        <v>2209</v>
      </c>
      <c r="I22" s="27">
        <f t="shared" si="3"/>
        <v>134.75262442680659</v>
      </c>
      <c r="J22" s="15">
        <f t="shared" si="4"/>
        <v>297668.54735881573</v>
      </c>
      <c r="K22" s="15">
        <f t="shared" si="5"/>
        <v>329981.82592840167</v>
      </c>
      <c r="L22" s="29">
        <f t="shared" si="0"/>
        <v>109993.94197613389</v>
      </c>
    </row>
    <row r="23" spans="1:12" x14ac:dyDescent="0.25">
      <c r="A23">
        <v>141344</v>
      </c>
      <c r="B23" s="38">
        <v>13012</v>
      </c>
      <c r="C23" s="25" t="s">
        <v>51</v>
      </c>
      <c r="D23" t="s">
        <v>44</v>
      </c>
      <c r="E23">
        <v>0</v>
      </c>
      <c r="F23" s="27">
        <f t="shared" si="1"/>
        <v>2308.0913263989942</v>
      </c>
      <c r="G23" s="28">
        <f t="shared" si="2"/>
        <v>0</v>
      </c>
      <c r="H23" s="26">
        <v>1079</v>
      </c>
      <c r="I23" s="27">
        <f t="shared" si="3"/>
        <v>134.75262442680659</v>
      </c>
      <c r="J23" s="15">
        <f t="shared" si="4"/>
        <v>145398.08175652431</v>
      </c>
      <c r="K23" s="15">
        <f t="shared" si="5"/>
        <v>145398.08175652431</v>
      </c>
      <c r="L23" s="29">
        <f t="shared" si="0"/>
        <v>48466.027252174768</v>
      </c>
    </row>
    <row r="24" spans="1:12" x14ac:dyDescent="0.25">
      <c r="A24">
        <v>141326</v>
      </c>
      <c r="B24" s="38">
        <v>13013</v>
      </c>
      <c r="C24" s="25" t="s">
        <v>52</v>
      </c>
      <c r="D24" t="s">
        <v>44</v>
      </c>
      <c r="E24">
        <v>25</v>
      </c>
      <c r="F24" s="27">
        <f t="shared" si="1"/>
        <v>2308.0913263989942</v>
      </c>
      <c r="G24" s="28">
        <f t="shared" si="2"/>
        <v>57702.283159974853</v>
      </c>
      <c r="H24" s="26">
        <v>2910</v>
      </c>
      <c r="I24" s="27">
        <f t="shared" si="3"/>
        <v>134.75262442680659</v>
      </c>
      <c r="J24" s="15">
        <f t="shared" si="4"/>
        <v>392130.13708200719</v>
      </c>
      <c r="K24" s="15">
        <f t="shared" si="5"/>
        <v>449832.42024198204</v>
      </c>
      <c r="L24" s="29">
        <f t="shared" si="0"/>
        <v>149944.14008066067</v>
      </c>
    </row>
    <row r="25" spans="1:12" x14ac:dyDescent="0.25">
      <c r="A25">
        <v>141343</v>
      </c>
      <c r="B25" s="38">
        <v>13019</v>
      </c>
      <c r="C25" s="25" t="s">
        <v>53</v>
      </c>
      <c r="D25" t="s">
        <v>44</v>
      </c>
      <c r="E25">
        <v>7</v>
      </c>
      <c r="F25" s="27">
        <f t="shared" si="1"/>
        <v>2308.0913263989942</v>
      </c>
      <c r="G25" s="28">
        <f t="shared" si="2"/>
        <v>16156.63928479296</v>
      </c>
      <c r="H25" s="26">
        <v>2075</v>
      </c>
      <c r="I25" s="27">
        <f t="shared" si="3"/>
        <v>134.75262442680659</v>
      </c>
      <c r="J25" s="15">
        <f t="shared" si="4"/>
        <v>279611.69568562368</v>
      </c>
      <c r="K25" s="15">
        <f t="shared" si="5"/>
        <v>295768.33497041662</v>
      </c>
      <c r="L25" s="29">
        <f t="shared" si="0"/>
        <v>98589.444990138873</v>
      </c>
    </row>
    <row r="26" spans="1:12" x14ac:dyDescent="0.25">
      <c r="A26">
        <v>141317</v>
      </c>
      <c r="B26" s="38">
        <v>13021</v>
      </c>
      <c r="C26" s="25" t="s">
        <v>54</v>
      </c>
      <c r="D26" t="s">
        <v>44</v>
      </c>
      <c r="E26">
        <v>150</v>
      </c>
      <c r="F26" s="27">
        <f t="shared" si="1"/>
        <v>2308.0913263989942</v>
      </c>
      <c r="G26" s="28">
        <f t="shared" si="2"/>
        <v>346213.69895984913</v>
      </c>
      <c r="H26" s="26">
        <v>3264</v>
      </c>
      <c r="I26" s="27">
        <f t="shared" si="3"/>
        <v>134.75262442680659</v>
      </c>
      <c r="J26" s="15">
        <f t="shared" si="4"/>
        <v>439832.56612909673</v>
      </c>
      <c r="K26" s="15">
        <f t="shared" si="5"/>
        <v>786046.26508894586</v>
      </c>
      <c r="L26" s="29">
        <f t="shared" si="0"/>
        <v>262015.42169631529</v>
      </c>
    </row>
    <row r="27" spans="1:12" x14ac:dyDescent="0.25">
      <c r="A27">
        <v>141300</v>
      </c>
      <c r="B27" s="38">
        <v>13023</v>
      </c>
      <c r="C27" s="25" t="s">
        <v>55</v>
      </c>
      <c r="D27" t="s">
        <v>44</v>
      </c>
      <c r="E27">
        <v>5</v>
      </c>
      <c r="F27" s="27">
        <f t="shared" si="1"/>
        <v>2308.0913263989942</v>
      </c>
      <c r="G27" s="28">
        <f t="shared" si="2"/>
        <v>11540.45663199497</v>
      </c>
      <c r="H27" s="26">
        <v>735</v>
      </c>
      <c r="I27" s="27">
        <f t="shared" si="3"/>
        <v>134.75262442680659</v>
      </c>
      <c r="J27" s="15">
        <f t="shared" si="4"/>
        <v>99043.178953702838</v>
      </c>
      <c r="K27" s="15">
        <f t="shared" si="5"/>
        <v>110583.6355856978</v>
      </c>
      <c r="L27" s="29">
        <f t="shared" si="0"/>
        <v>36861.211861899268</v>
      </c>
    </row>
    <row r="28" spans="1:12" x14ac:dyDescent="0.25">
      <c r="A28">
        <v>141345</v>
      </c>
      <c r="B28" s="38">
        <v>14003</v>
      </c>
      <c r="C28" s="25" t="s">
        <v>56</v>
      </c>
      <c r="D28" t="s">
        <v>44</v>
      </c>
      <c r="E28">
        <v>0</v>
      </c>
      <c r="F28" s="27">
        <f t="shared" si="1"/>
        <v>2308.0913263989942</v>
      </c>
      <c r="G28" s="28">
        <f t="shared" si="2"/>
        <v>0</v>
      </c>
      <c r="H28" s="26">
        <v>441</v>
      </c>
      <c r="I28" s="27">
        <f t="shared" si="3"/>
        <v>134.75262442680659</v>
      </c>
      <c r="J28" s="15">
        <f t="shared" si="4"/>
        <v>59425.907372221707</v>
      </c>
      <c r="K28" s="15">
        <f t="shared" si="5"/>
        <v>59425.907372221707</v>
      </c>
      <c r="L28" s="29">
        <f t="shared" si="0"/>
        <v>19808.635790740569</v>
      </c>
    </row>
    <row r="29" spans="1:12" x14ac:dyDescent="0.25">
      <c r="A29">
        <v>141319</v>
      </c>
      <c r="B29" s="38">
        <v>16012</v>
      </c>
      <c r="C29" s="25" t="s">
        <v>57</v>
      </c>
      <c r="D29" t="s">
        <v>44</v>
      </c>
      <c r="E29">
        <v>26</v>
      </c>
      <c r="F29" s="27">
        <f t="shared" si="1"/>
        <v>2308.0913263989942</v>
      </c>
      <c r="G29" s="28">
        <f t="shared" si="2"/>
        <v>60010.374486373847</v>
      </c>
      <c r="H29" s="26">
        <v>447</v>
      </c>
      <c r="I29" s="27">
        <f t="shared" si="3"/>
        <v>134.75262442680659</v>
      </c>
      <c r="J29" s="15">
        <f t="shared" si="4"/>
        <v>60234.423118782543</v>
      </c>
      <c r="K29" s="15">
        <f t="shared" si="5"/>
        <v>120244.79760515639</v>
      </c>
      <c r="L29" s="29">
        <f t="shared" si="0"/>
        <v>40081.599201718796</v>
      </c>
    </row>
    <row r="30" spans="1:12" x14ac:dyDescent="0.25">
      <c r="A30">
        <v>140138</v>
      </c>
      <c r="B30" s="38">
        <v>18010</v>
      </c>
      <c r="C30" s="25" t="s">
        <v>58</v>
      </c>
      <c r="D30" t="s">
        <v>44</v>
      </c>
      <c r="E30">
        <v>1</v>
      </c>
      <c r="F30" s="27">
        <f t="shared" si="1"/>
        <v>2308.0913263989942</v>
      </c>
      <c r="G30" s="28">
        <f t="shared" si="2"/>
        <v>2308.0913263989942</v>
      </c>
      <c r="H30" s="26">
        <v>1435</v>
      </c>
      <c r="I30" s="27">
        <f t="shared" si="3"/>
        <v>134.75262442680659</v>
      </c>
      <c r="J30" s="15">
        <f t="shared" si="4"/>
        <v>193370.01605246746</v>
      </c>
      <c r="K30" s="15">
        <f t="shared" si="5"/>
        <v>195678.10737886647</v>
      </c>
      <c r="L30" s="29">
        <f t="shared" si="0"/>
        <v>65226.035792955488</v>
      </c>
    </row>
    <row r="31" spans="1:12" x14ac:dyDescent="0.25">
      <c r="A31">
        <v>140141</v>
      </c>
      <c r="B31" s="38">
        <v>18014</v>
      </c>
      <c r="C31" s="25" t="s">
        <v>59</v>
      </c>
      <c r="D31" t="s">
        <v>44</v>
      </c>
      <c r="E31">
        <v>90</v>
      </c>
      <c r="F31" s="27">
        <f t="shared" si="1"/>
        <v>2308.0913263989942</v>
      </c>
      <c r="G31" s="28">
        <f t="shared" si="2"/>
        <v>207728.21937590948</v>
      </c>
      <c r="H31" s="26">
        <v>2789</v>
      </c>
      <c r="I31" s="27">
        <f t="shared" si="3"/>
        <v>134.75262442680659</v>
      </c>
      <c r="J31" s="15">
        <f t="shared" si="4"/>
        <v>375825.06952636357</v>
      </c>
      <c r="K31" s="15">
        <f t="shared" si="5"/>
        <v>583553.28890227305</v>
      </c>
      <c r="L31" s="29">
        <f t="shared" si="0"/>
        <v>194517.76296742435</v>
      </c>
    </row>
    <row r="32" spans="1:12" x14ac:dyDescent="0.25">
      <c r="A32">
        <v>140038</v>
      </c>
      <c r="B32" s="38">
        <v>19001</v>
      </c>
      <c r="C32" s="25" t="s">
        <v>60</v>
      </c>
      <c r="D32" t="s">
        <v>44</v>
      </c>
      <c r="E32">
        <v>6</v>
      </c>
      <c r="F32" s="27">
        <f t="shared" si="1"/>
        <v>2308.0913263989942</v>
      </c>
      <c r="G32" s="28">
        <f t="shared" si="2"/>
        <v>13848.547958393965</v>
      </c>
      <c r="H32" s="26">
        <v>1634</v>
      </c>
      <c r="I32" s="27">
        <f t="shared" si="3"/>
        <v>134.75262442680659</v>
      </c>
      <c r="J32" s="15">
        <f t="shared" si="4"/>
        <v>220185.78831340198</v>
      </c>
      <c r="K32" s="15">
        <f t="shared" si="5"/>
        <v>234034.33627179594</v>
      </c>
      <c r="L32" s="29">
        <f t="shared" si="0"/>
        <v>78011.445423931975</v>
      </c>
    </row>
    <row r="33" spans="1:12" x14ac:dyDescent="0.25">
      <c r="A33">
        <v>141341</v>
      </c>
      <c r="B33" s="38">
        <v>19010</v>
      </c>
      <c r="C33" s="25" t="s">
        <v>61</v>
      </c>
      <c r="D33" t="s">
        <v>44</v>
      </c>
      <c r="E33">
        <v>571</v>
      </c>
      <c r="F33" s="27">
        <f t="shared" si="1"/>
        <v>2308.0913263989942</v>
      </c>
      <c r="G33" s="28">
        <f t="shared" si="2"/>
        <v>1317920.1473738258</v>
      </c>
      <c r="H33" s="26">
        <v>6527</v>
      </c>
      <c r="I33" s="27">
        <f t="shared" si="3"/>
        <v>134.75262442680659</v>
      </c>
      <c r="J33" s="15">
        <f t="shared" si="4"/>
        <v>879530.3796337666</v>
      </c>
      <c r="K33" s="15">
        <f t="shared" si="5"/>
        <v>2197450.5270075924</v>
      </c>
      <c r="L33" s="29">
        <f t="shared" si="0"/>
        <v>732483.50900253083</v>
      </c>
    </row>
    <row r="34" spans="1:12" x14ac:dyDescent="0.25">
      <c r="A34">
        <v>141332</v>
      </c>
      <c r="B34" s="38">
        <v>19023</v>
      </c>
      <c r="C34" s="25" t="s">
        <v>62</v>
      </c>
      <c r="D34" t="s">
        <v>44</v>
      </c>
      <c r="E34">
        <v>13</v>
      </c>
      <c r="F34" s="27">
        <f t="shared" si="1"/>
        <v>2308.0913263989942</v>
      </c>
      <c r="G34" s="28">
        <f t="shared" si="2"/>
        <v>30005.187243186923</v>
      </c>
      <c r="H34" s="26">
        <v>1511</v>
      </c>
      <c r="I34" s="27">
        <f t="shared" si="3"/>
        <v>134.75262442680659</v>
      </c>
      <c r="J34" s="15">
        <f t="shared" si="4"/>
        <v>203611.21550890474</v>
      </c>
      <c r="K34" s="15">
        <f t="shared" si="5"/>
        <v>233616.40275209167</v>
      </c>
      <c r="L34" s="29">
        <f t="shared" si="0"/>
        <v>77872.134250697229</v>
      </c>
    </row>
    <row r="35" spans="1:12" x14ac:dyDescent="0.25">
      <c r="A35">
        <v>141331</v>
      </c>
      <c r="B35" s="24"/>
      <c r="C35" s="25"/>
      <c r="F35" s="27"/>
      <c r="G35" s="28"/>
      <c r="H35" s="26"/>
      <c r="I35" s="27"/>
      <c r="J35" s="15"/>
      <c r="K35" s="15"/>
      <c r="L35" s="29"/>
    </row>
    <row r="36" spans="1:12" x14ac:dyDescent="0.25">
      <c r="A36">
        <v>140016</v>
      </c>
      <c r="B36" s="24"/>
      <c r="C36" s="25"/>
      <c r="F36" s="27"/>
      <c r="G36" s="28"/>
      <c r="H36" s="26"/>
      <c r="I36" s="27"/>
      <c r="J36" s="15"/>
      <c r="K36" s="15"/>
      <c r="L36" s="29"/>
    </row>
    <row r="37" spans="1:12" x14ac:dyDescent="0.25">
      <c r="A37">
        <v>141323</v>
      </c>
      <c r="B37" s="24"/>
      <c r="C37" s="25"/>
      <c r="F37" s="27"/>
      <c r="G37" s="28"/>
      <c r="H37" s="26"/>
      <c r="I37" s="27"/>
      <c r="J37" s="15"/>
      <c r="K37" s="15"/>
      <c r="L37" s="29"/>
    </row>
    <row r="38" spans="1:12" x14ac:dyDescent="0.25">
      <c r="A38">
        <v>140109</v>
      </c>
      <c r="B38" s="24"/>
      <c r="C38" s="25"/>
      <c r="F38" s="27"/>
      <c r="G38" s="28"/>
      <c r="H38" s="26"/>
      <c r="I38" s="27"/>
      <c r="J38" s="15"/>
      <c r="K38" s="15"/>
      <c r="L38" s="29"/>
    </row>
    <row r="39" spans="1:12" x14ac:dyDescent="0.25">
      <c r="A39">
        <v>141307</v>
      </c>
      <c r="B39" s="24"/>
      <c r="C39" s="25"/>
      <c r="F39" s="27"/>
      <c r="G39" s="28"/>
      <c r="H39" s="26"/>
      <c r="I39" s="27"/>
      <c r="J39" s="15"/>
      <c r="K39" s="15"/>
      <c r="L39" s="29"/>
    </row>
    <row r="40" spans="1:12" x14ac:dyDescent="0.25">
      <c r="A40">
        <v>141303</v>
      </c>
      <c r="B40" s="24"/>
      <c r="C40" s="25"/>
      <c r="F40" s="27"/>
      <c r="G40" s="28"/>
      <c r="H40" s="26"/>
      <c r="I40" s="27"/>
      <c r="J40" s="15"/>
      <c r="K40" s="15"/>
      <c r="L40" s="29"/>
    </row>
    <row r="41" spans="1:12" x14ac:dyDescent="0.25">
      <c r="A41">
        <v>141327</v>
      </c>
      <c r="B41" s="24"/>
      <c r="C41" s="25"/>
      <c r="F41" s="27"/>
      <c r="G41" s="28"/>
      <c r="H41" s="26"/>
      <c r="I41" s="27"/>
      <c r="J41" s="15"/>
      <c r="K41" s="15"/>
      <c r="L41" s="29"/>
    </row>
    <row r="42" spans="1:12" x14ac:dyDescent="0.25">
      <c r="A42">
        <v>141301</v>
      </c>
      <c r="B42" s="24"/>
      <c r="C42" s="25"/>
      <c r="F42" s="27"/>
      <c r="G42" s="28"/>
      <c r="H42" s="26"/>
      <c r="I42" s="27"/>
      <c r="J42" s="15"/>
      <c r="K42" s="15"/>
      <c r="L42" s="29"/>
    </row>
    <row r="43" spans="1:12" x14ac:dyDescent="0.25">
      <c r="A43">
        <v>141338</v>
      </c>
      <c r="B43" s="24"/>
      <c r="C43" s="25"/>
      <c r="F43" s="27"/>
      <c r="G43" s="28"/>
      <c r="H43" s="26"/>
      <c r="I43" s="27"/>
      <c r="J43" s="15"/>
      <c r="K43" s="15"/>
      <c r="L43" s="29"/>
    </row>
    <row r="44" spans="1:12" x14ac:dyDescent="0.25">
      <c r="A44">
        <v>140027</v>
      </c>
      <c r="B44" s="24"/>
      <c r="C44" s="25"/>
      <c r="F44" s="27"/>
      <c r="G44" s="28"/>
      <c r="H44" s="26"/>
      <c r="I44" s="27"/>
      <c r="J44" s="15"/>
      <c r="K44" s="15"/>
      <c r="L44" s="29"/>
    </row>
    <row r="45" spans="1:12" x14ac:dyDescent="0.25">
      <c r="A45">
        <v>140003</v>
      </c>
      <c r="B45" s="24"/>
      <c r="C45" s="25"/>
      <c r="F45" s="27"/>
      <c r="G45" s="28"/>
      <c r="H45" s="26"/>
      <c r="I45" s="27"/>
      <c r="J45" s="15"/>
      <c r="K45" s="15"/>
      <c r="L45" s="29"/>
    </row>
    <row r="46" spans="1:12" x14ac:dyDescent="0.25">
      <c r="A46">
        <v>140173</v>
      </c>
      <c r="B46" s="24"/>
      <c r="C46" s="25"/>
      <c r="F46" s="27"/>
      <c r="G46" s="28"/>
      <c r="H46" s="26"/>
      <c r="I46" s="27"/>
      <c r="J46" s="15"/>
      <c r="K46" s="15"/>
      <c r="L46" s="29"/>
    </row>
    <row r="47" spans="1:12" x14ac:dyDescent="0.25">
      <c r="A47">
        <v>141308</v>
      </c>
      <c r="B47" s="24"/>
      <c r="C47" s="25"/>
      <c r="F47" s="27"/>
      <c r="G47" s="28"/>
      <c r="H47" s="26"/>
      <c r="I47" s="27"/>
      <c r="J47" s="15"/>
      <c r="K47" s="15"/>
      <c r="L47" s="29"/>
    </row>
    <row r="48" spans="1:12" x14ac:dyDescent="0.25">
      <c r="A48">
        <v>140121</v>
      </c>
      <c r="B48" s="24"/>
      <c r="C48" s="25"/>
      <c r="F48" s="27"/>
      <c r="G48" s="28"/>
      <c r="H48" s="26"/>
      <c r="I48" s="27"/>
      <c r="J48" s="15"/>
      <c r="K48" s="15"/>
      <c r="L48" s="29"/>
    </row>
    <row r="49" spans="1:12" x14ac:dyDescent="0.25">
      <c r="A49">
        <v>141302</v>
      </c>
      <c r="B49" s="24"/>
      <c r="C49" s="25"/>
      <c r="F49" s="27"/>
      <c r="G49" s="28"/>
      <c r="H49" s="26"/>
      <c r="I49" s="27"/>
      <c r="J49" s="15"/>
      <c r="K49" s="15"/>
      <c r="L49" s="29"/>
    </row>
    <row r="50" spans="1:12" x14ac:dyDescent="0.25">
      <c r="A50">
        <v>141309</v>
      </c>
      <c r="B50" s="24"/>
      <c r="C50" s="25"/>
      <c r="F50" s="27"/>
      <c r="G50" s="28"/>
      <c r="H50" s="26"/>
      <c r="I50" s="27"/>
      <c r="J50" s="15"/>
      <c r="K50" s="15"/>
      <c r="L50" s="29"/>
    </row>
    <row r="51" spans="1:12" x14ac:dyDescent="0.25">
      <c r="A51">
        <v>141306</v>
      </c>
      <c r="B51" s="24"/>
      <c r="C51" s="25"/>
      <c r="F51" s="27"/>
      <c r="G51" s="28"/>
      <c r="H51" s="26"/>
      <c r="I51" s="27"/>
      <c r="J51" s="15"/>
      <c r="K51" s="15"/>
      <c r="L51" s="29"/>
    </row>
    <row r="52" spans="1:12" x14ac:dyDescent="0.25">
      <c r="A52">
        <v>141315</v>
      </c>
      <c r="B52" s="24"/>
      <c r="C52" s="25"/>
      <c r="F52" s="27"/>
      <c r="G52" s="28"/>
      <c r="H52" s="26"/>
      <c r="I52" s="27"/>
      <c r="J52" s="15"/>
      <c r="K52" s="15"/>
      <c r="L52" s="29"/>
    </row>
    <row r="53" spans="1:12" x14ac:dyDescent="0.25">
      <c r="A53">
        <v>141304</v>
      </c>
      <c r="B53" s="24"/>
      <c r="C53" s="25"/>
      <c r="F53" s="27"/>
      <c r="G53" s="28"/>
      <c r="H53" s="26"/>
      <c r="I53" s="27"/>
      <c r="J53" s="15"/>
      <c r="K53" s="15"/>
      <c r="L53" s="29"/>
    </row>
    <row r="54" spans="1:12" x14ac:dyDescent="0.25">
      <c r="A54">
        <v>140199</v>
      </c>
      <c r="B54" s="24"/>
      <c r="C54" s="25"/>
      <c r="F54" s="27"/>
      <c r="G54" s="28"/>
      <c r="H54" s="26"/>
      <c r="I54" s="27"/>
      <c r="J54" s="15"/>
      <c r="K54" s="15"/>
      <c r="L54" s="29"/>
    </row>
    <row r="55" spans="1:12" x14ac:dyDescent="0.25">
      <c r="A55">
        <v>140168</v>
      </c>
      <c r="B55" s="24"/>
      <c r="C55" s="25"/>
      <c r="F55" s="27"/>
      <c r="G55" s="28"/>
      <c r="H55" s="26"/>
      <c r="I55" s="27"/>
      <c r="J55" s="15"/>
      <c r="K55" s="15"/>
      <c r="L55" s="29"/>
    </row>
    <row r="56" spans="1:12" x14ac:dyDescent="0.25">
      <c r="A56">
        <v>141322</v>
      </c>
      <c r="B56" s="24"/>
      <c r="C56" s="25"/>
      <c r="F56" s="27"/>
      <c r="G56" s="28"/>
      <c r="H56" s="26"/>
      <c r="I56" s="27"/>
      <c r="J56" s="15"/>
      <c r="K56" s="15"/>
      <c r="L56" s="29"/>
    </row>
    <row r="57" spans="1:12" x14ac:dyDescent="0.25">
      <c r="A57">
        <v>140102</v>
      </c>
      <c r="B57" s="24"/>
      <c r="C57" s="25"/>
      <c r="F57" s="27"/>
      <c r="G57" s="28"/>
      <c r="H57" s="26"/>
      <c r="I57" s="27"/>
      <c r="J57" s="15"/>
      <c r="K57" s="15"/>
      <c r="L57" s="29"/>
    </row>
    <row r="58" spans="1:12" x14ac:dyDescent="0.25">
      <c r="A58">
        <v>141335</v>
      </c>
      <c r="B58" s="24"/>
      <c r="C58" s="25"/>
      <c r="F58" s="27"/>
      <c r="G58" s="28"/>
      <c r="H58" s="26"/>
      <c r="I58" s="27"/>
      <c r="J58" s="15"/>
      <c r="K58" s="15"/>
      <c r="L58" s="29"/>
    </row>
    <row r="59" spans="1:12" x14ac:dyDescent="0.25">
      <c r="A59">
        <v>140203</v>
      </c>
      <c r="B59" s="24"/>
      <c r="C59" s="25"/>
      <c r="F59" s="27"/>
      <c r="G59" s="28"/>
      <c r="H59" s="26"/>
      <c r="I59" s="27"/>
      <c r="J59" s="15"/>
      <c r="K59" s="15"/>
      <c r="L59" s="29"/>
    </row>
    <row r="60" spans="1:12" x14ac:dyDescent="0.25">
      <c r="A60">
        <v>141325</v>
      </c>
      <c r="B60" s="24"/>
      <c r="C60" s="25"/>
      <c r="F60" s="27"/>
      <c r="G60" s="28"/>
      <c r="H60" s="26"/>
      <c r="I60" s="27"/>
      <c r="J60" s="15"/>
      <c r="K60" s="15"/>
      <c r="L60" s="29"/>
    </row>
    <row r="61" spans="1:12" x14ac:dyDescent="0.25">
      <c r="A61">
        <v>140047</v>
      </c>
      <c r="B61" s="24"/>
      <c r="C61" s="25"/>
      <c r="F61" s="27"/>
      <c r="G61" s="28"/>
      <c r="H61" s="26"/>
      <c r="I61" s="27"/>
      <c r="J61" s="15"/>
      <c r="K61" s="15"/>
      <c r="L61" s="29"/>
    </row>
    <row r="62" spans="1:12" x14ac:dyDescent="0.25">
      <c r="A62">
        <v>141310</v>
      </c>
      <c r="B62" s="24"/>
      <c r="C62" s="25"/>
      <c r="F62" s="27"/>
      <c r="G62" s="28"/>
      <c r="H62" s="26"/>
      <c r="I62" s="27"/>
      <c r="J62" s="15"/>
      <c r="K62" s="15"/>
      <c r="L62" s="29"/>
    </row>
    <row r="63" spans="1:12" x14ac:dyDescent="0.25">
      <c r="A63">
        <v>141342</v>
      </c>
      <c r="B63" s="24"/>
      <c r="C63" s="25"/>
      <c r="F63" s="27"/>
      <c r="G63" s="28"/>
      <c r="H63" s="26"/>
      <c r="I63" s="27"/>
      <c r="J63" s="15"/>
      <c r="K63" s="15"/>
      <c r="L63" s="29"/>
    </row>
    <row r="64" spans="1:12" x14ac:dyDescent="0.25">
      <c r="A64">
        <v>140061</v>
      </c>
      <c r="B64" s="24"/>
      <c r="C64" s="25"/>
      <c r="F64" s="27"/>
      <c r="G64" s="28"/>
      <c r="H64" s="26"/>
      <c r="I64" s="27"/>
      <c r="J64" s="15"/>
      <c r="K64" s="15"/>
      <c r="L64" s="29"/>
    </row>
    <row r="65" spans="1:12" x14ac:dyDescent="0.25">
      <c r="A65">
        <v>141334</v>
      </c>
      <c r="B65" s="24"/>
      <c r="C65" s="25"/>
      <c r="F65" s="27"/>
      <c r="G65" s="28"/>
      <c r="H65" s="26"/>
      <c r="I65" s="27"/>
      <c r="J65" s="15"/>
      <c r="K65" s="15"/>
      <c r="L65" s="29"/>
    </row>
    <row r="66" spans="1:12" x14ac:dyDescent="0.25">
      <c r="A66">
        <v>141316</v>
      </c>
      <c r="B66" s="24"/>
      <c r="C66" s="25"/>
      <c r="F66" s="27"/>
      <c r="G66" s="28"/>
      <c r="H66" s="26"/>
      <c r="I66" s="27"/>
      <c r="J66" s="15"/>
      <c r="K66" s="15"/>
      <c r="L66" s="29"/>
    </row>
    <row r="67" spans="1:12" x14ac:dyDescent="0.25">
      <c r="E67" s="1"/>
      <c r="G67" s="39"/>
      <c r="H67" s="1"/>
      <c r="J67" s="39"/>
      <c r="K67" s="39"/>
    </row>
  </sheetData>
  <pageMargins left="0.7" right="0.7" top="0.75" bottom="0.75" header="0.3" footer="0.3"/>
  <pageSetup scale="8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EFA4-2B83-4D13-AB5C-EA3374D7B7D4}">
  <dimension ref="A1:L53"/>
  <sheetViews>
    <sheetView topLeftCell="B1" workbookViewId="0">
      <selection activeCell="C12" sqref="C12"/>
    </sheetView>
  </sheetViews>
  <sheetFormatPr defaultRowHeight="15" x14ac:dyDescent="0.25"/>
  <cols>
    <col min="1" max="1" width="0" hidden="1" customWidth="1"/>
    <col min="3" max="3" width="32.7109375" bestFit="1" customWidth="1"/>
    <col min="4" max="4" width="13.5703125" bestFit="1" customWidth="1"/>
    <col min="6" max="6" width="12.28515625" customWidth="1"/>
    <col min="7" max="7" width="16.140625" customWidth="1"/>
    <col min="8" max="8" width="12" customWidth="1"/>
    <col min="10" max="10" width="12.5703125" bestFit="1" customWidth="1"/>
    <col min="11" max="11" width="12" bestFit="1" customWidth="1"/>
    <col min="12" max="12" width="13.7109375" bestFit="1" customWidth="1"/>
  </cols>
  <sheetData>
    <row r="1" spans="1:12" x14ac:dyDescent="0.25">
      <c r="B1" s="1" t="s">
        <v>0</v>
      </c>
    </row>
    <row r="2" spans="1:12" x14ac:dyDescent="0.25">
      <c r="B2" s="1" t="s">
        <v>63</v>
      </c>
    </row>
    <row r="3" spans="1:12" ht="15.75" thickBot="1" x14ac:dyDescent="0.3"/>
    <row r="4" spans="1:12" x14ac:dyDescent="0.25">
      <c r="C4" s="2" t="s">
        <v>2</v>
      </c>
      <c r="D4" s="3"/>
      <c r="E4" s="3"/>
      <c r="F4" s="3"/>
      <c r="G4" s="3" t="s">
        <v>3</v>
      </c>
      <c r="H4" s="4"/>
    </row>
    <row r="5" spans="1:12" x14ac:dyDescent="0.25">
      <c r="C5" s="40">
        <v>14690794</v>
      </c>
      <c r="D5" s="1"/>
      <c r="E5" s="1"/>
      <c r="F5" s="1"/>
      <c r="G5" s="41">
        <v>68202158</v>
      </c>
      <c r="H5" s="10"/>
      <c r="J5" s="15"/>
    </row>
    <row r="6" spans="1:12" x14ac:dyDescent="0.2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.75" thickBot="1" x14ac:dyDescent="0.3">
      <c r="C7" s="34">
        <f>C5/4</f>
        <v>3672698.5</v>
      </c>
      <c r="D7" s="12"/>
      <c r="E7" s="12"/>
      <c r="F7" s="12"/>
      <c r="G7" s="13">
        <f>G5/4</f>
        <v>17050539.5</v>
      </c>
      <c r="H7" s="14"/>
    </row>
    <row r="8" spans="1:12" x14ac:dyDescent="0.25">
      <c r="C8" s="35"/>
      <c r="G8" s="36"/>
    </row>
    <row r="9" spans="1:12" x14ac:dyDescent="0.25">
      <c r="B9" s="1" t="s">
        <v>6</v>
      </c>
      <c r="G9" s="15"/>
    </row>
    <row r="10" spans="1:12" x14ac:dyDescent="0.25">
      <c r="B10" s="1"/>
      <c r="G10" s="15"/>
    </row>
    <row r="11" spans="1:12" x14ac:dyDescent="0.25">
      <c r="B11" s="1" t="s">
        <v>7</v>
      </c>
    </row>
    <row r="12" spans="1:12" x14ac:dyDescent="0.25">
      <c r="E12" s="36"/>
      <c r="F12" s="37"/>
      <c r="I12" s="37"/>
    </row>
    <row r="14" spans="1:12" s="17" customFormat="1" ht="7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25">
      <c r="B15" s="20"/>
      <c r="C15" s="20"/>
      <c r="D15" s="20"/>
      <c r="E15" s="21">
        <f>SUM(E16:E53)</f>
        <v>1058</v>
      </c>
      <c r="F15" s="22">
        <f>C7/E15</f>
        <v>3471.359640831758</v>
      </c>
      <c r="G15" s="23">
        <f>SUM(G16:G53)</f>
        <v>3672698.4999999995</v>
      </c>
      <c r="H15" s="21">
        <f>SUM(H16:H53)</f>
        <v>62213</v>
      </c>
      <c r="I15" s="22">
        <f>G7/H15</f>
        <v>274.06714834520119</v>
      </c>
      <c r="J15" s="23">
        <f>SUM(J16:J53)</f>
        <v>17050539.500000004</v>
      </c>
      <c r="K15" s="23">
        <f>SUM(K16:K51)</f>
        <v>20013505.053366035</v>
      </c>
      <c r="L15" s="23">
        <f>K15/3</f>
        <v>6671168.3511220114</v>
      </c>
    </row>
    <row r="16" spans="1:12" x14ac:dyDescent="0.25">
      <c r="A16">
        <v>141346</v>
      </c>
      <c r="B16" s="38">
        <v>1001</v>
      </c>
      <c r="C16" s="25" t="s">
        <v>64</v>
      </c>
      <c r="D16" t="s">
        <v>65</v>
      </c>
      <c r="E16">
        <v>0</v>
      </c>
      <c r="F16" s="27">
        <f>$F$15</f>
        <v>3471.359640831758</v>
      </c>
      <c r="G16" s="28">
        <f>F16*E16</f>
        <v>0</v>
      </c>
      <c r="H16" s="26">
        <v>768</v>
      </c>
      <c r="I16" s="27">
        <f>$I$15</f>
        <v>274.06714834520119</v>
      </c>
      <c r="J16" s="15">
        <f>H16*I16</f>
        <v>210483.56992911451</v>
      </c>
      <c r="K16" s="15">
        <f>J16+G16</f>
        <v>210483.56992911451</v>
      </c>
      <c r="L16" s="29">
        <f t="shared" ref="L16:L51" si="0">K16/3</f>
        <v>70161.189976371505</v>
      </c>
    </row>
    <row r="17" spans="1:12" x14ac:dyDescent="0.25">
      <c r="A17">
        <v>141328</v>
      </c>
      <c r="B17" s="38">
        <v>1006</v>
      </c>
      <c r="C17" s="25" t="s">
        <v>66</v>
      </c>
      <c r="D17" t="s">
        <v>65</v>
      </c>
      <c r="E17">
        <v>0</v>
      </c>
      <c r="F17" s="27">
        <f t="shared" ref="F17:F53" si="1">$F$15</f>
        <v>3471.359640831758</v>
      </c>
      <c r="G17" s="28">
        <f t="shared" ref="G17:G51" si="2">F17*E17</f>
        <v>0</v>
      </c>
      <c r="H17" s="26">
        <v>34</v>
      </c>
      <c r="I17" s="27">
        <f t="shared" ref="I17:I53" si="3">$I$15</f>
        <v>274.06714834520119</v>
      </c>
      <c r="J17" s="15">
        <f t="shared" ref="J17:J51" si="4">H17*I17</f>
        <v>9318.2830437368411</v>
      </c>
      <c r="K17" s="15">
        <f t="shared" ref="K17:K51" si="5">J17+G17</f>
        <v>9318.2830437368411</v>
      </c>
      <c r="L17" s="29">
        <f t="shared" si="0"/>
        <v>3106.0943479122802</v>
      </c>
    </row>
    <row r="18" spans="1:12" x14ac:dyDescent="0.25">
      <c r="A18">
        <v>141321</v>
      </c>
      <c r="B18" s="38">
        <v>3007</v>
      </c>
      <c r="C18" s="25" t="s">
        <v>67</v>
      </c>
      <c r="D18" t="s">
        <v>65</v>
      </c>
      <c r="E18">
        <v>22</v>
      </c>
      <c r="F18" s="27">
        <f t="shared" si="1"/>
        <v>3471.359640831758</v>
      </c>
      <c r="G18" s="28">
        <f t="shared" si="2"/>
        <v>76369.912098298679</v>
      </c>
      <c r="H18" s="26">
        <v>1699</v>
      </c>
      <c r="I18" s="27">
        <f t="shared" si="3"/>
        <v>274.06714834520119</v>
      </c>
      <c r="J18" s="15">
        <f t="shared" si="4"/>
        <v>465640.08503849682</v>
      </c>
      <c r="K18" s="15">
        <f t="shared" si="5"/>
        <v>542009.99713679554</v>
      </c>
      <c r="L18" s="29">
        <f t="shared" si="0"/>
        <v>180669.99904559852</v>
      </c>
    </row>
    <row r="19" spans="1:12" x14ac:dyDescent="0.25">
      <c r="A19">
        <v>141324</v>
      </c>
      <c r="B19" s="38">
        <v>3009</v>
      </c>
      <c r="C19" s="25" t="s">
        <v>68</v>
      </c>
      <c r="D19" t="s">
        <v>65</v>
      </c>
      <c r="E19">
        <v>5</v>
      </c>
      <c r="F19" s="27">
        <f t="shared" si="1"/>
        <v>3471.359640831758</v>
      </c>
      <c r="G19" s="28">
        <f t="shared" si="2"/>
        <v>17356.798204158789</v>
      </c>
      <c r="H19" s="26">
        <v>607</v>
      </c>
      <c r="I19" s="27">
        <f t="shared" si="3"/>
        <v>274.06714834520119</v>
      </c>
      <c r="J19" s="15">
        <f t="shared" si="4"/>
        <v>166358.75904553712</v>
      </c>
      <c r="K19" s="15">
        <f t="shared" si="5"/>
        <v>183715.55724969591</v>
      </c>
      <c r="L19" s="29">
        <f t="shared" si="0"/>
        <v>61238.519083231971</v>
      </c>
    </row>
    <row r="20" spans="1:12" x14ac:dyDescent="0.25">
      <c r="A20">
        <v>141305</v>
      </c>
      <c r="B20" s="38">
        <v>3010</v>
      </c>
      <c r="C20" s="25" t="s">
        <v>46</v>
      </c>
      <c r="D20" t="s">
        <v>65</v>
      </c>
      <c r="E20">
        <v>8</v>
      </c>
      <c r="F20" s="27">
        <f t="shared" si="1"/>
        <v>3471.359640831758</v>
      </c>
      <c r="G20" s="28">
        <f t="shared" si="2"/>
        <v>27770.877126654064</v>
      </c>
      <c r="H20" s="26">
        <v>1193</v>
      </c>
      <c r="I20" s="27">
        <f t="shared" si="3"/>
        <v>274.06714834520119</v>
      </c>
      <c r="J20" s="15">
        <f t="shared" si="4"/>
        <v>326962.10797582503</v>
      </c>
      <c r="K20" s="15">
        <f t="shared" si="5"/>
        <v>354732.98510247911</v>
      </c>
      <c r="L20" s="29">
        <f t="shared" si="0"/>
        <v>118244.32836749304</v>
      </c>
    </row>
    <row r="21" spans="1:12" x14ac:dyDescent="0.25">
      <c r="A21">
        <v>141320</v>
      </c>
      <c r="B21" s="38">
        <v>4009</v>
      </c>
      <c r="C21" s="25" t="s">
        <v>69</v>
      </c>
      <c r="D21" t="s">
        <v>65</v>
      </c>
      <c r="E21">
        <v>9</v>
      </c>
      <c r="F21" s="27">
        <f t="shared" si="1"/>
        <v>3471.359640831758</v>
      </c>
      <c r="G21" s="28">
        <f t="shared" si="2"/>
        <v>31242.236767485821</v>
      </c>
      <c r="H21" s="26">
        <v>1195</v>
      </c>
      <c r="I21" s="27">
        <f t="shared" si="3"/>
        <v>274.06714834520119</v>
      </c>
      <c r="J21" s="15">
        <f t="shared" si="4"/>
        <v>327510.24227251543</v>
      </c>
      <c r="K21" s="15">
        <f t="shared" si="5"/>
        <v>358752.47904000123</v>
      </c>
      <c r="L21" s="29">
        <f t="shared" si="0"/>
        <v>119584.1596800004</v>
      </c>
    </row>
    <row r="22" spans="1:12" x14ac:dyDescent="0.25">
      <c r="A22">
        <v>140112</v>
      </c>
      <c r="B22" s="38">
        <v>5004</v>
      </c>
      <c r="C22" s="25" t="s">
        <v>70</v>
      </c>
      <c r="D22" t="s">
        <v>65</v>
      </c>
      <c r="E22">
        <v>39</v>
      </c>
      <c r="F22" s="27">
        <f t="shared" si="1"/>
        <v>3471.359640831758</v>
      </c>
      <c r="G22" s="28">
        <f t="shared" si="2"/>
        <v>135383.02599243858</v>
      </c>
      <c r="H22" s="26">
        <v>2482</v>
      </c>
      <c r="I22" s="27">
        <f t="shared" si="3"/>
        <v>274.06714834520119</v>
      </c>
      <c r="J22" s="15">
        <f t="shared" si="4"/>
        <v>680234.66219278937</v>
      </c>
      <c r="K22" s="15">
        <f t="shared" si="5"/>
        <v>815617.68818522792</v>
      </c>
      <c r="L22" s="29">
        <f t="shared" si="0"/>
        <v>271872.56272840931</v>
      </c>
    </row>
    <row r="23" spans="1:12" x14ac:dyDescent="0.25">
      <c r="A23">
        <v>141344</v>
      </c>
      <c r="B23" s="38">
        <v>5009</v>
      </c>
      <c r="C23" s="25" t="s">
        <v>71</v>
      </c>
      <c r="D23" t="s">
        <v>65</v>
      </c>
      <c r="E23">
        <v>8</v>
      </c>
      <c r="F23" s="27">
        <f t="shared" si="1"/>
        <v>3471.359640831758</v>
      </c>
      <c r="G23" s="28">
        <f t="shared" si="2"/>
        <v>27770.877126654064</v>
      </c>
      <c r="H23" s="26">
        <v>718</v>
      </c>
      <c r="I23" s="27">
        <f t="shared" si="3"/>
        <v>274.06714834520119</v>
      </c>
      <c r="J23" s="15">
        <f t="shared" si="4"/>
        <v>196780.21251185445</v>
      </c>
      <c r="K23" s="15">
        <f t="shared" si="5"/>
        <v>224551.08963850851</v>
      </c>
      <c r="L23" s="29">
        <f t="shared" si="0"/>
        <v>74850.363212836164</v>
      </c>
    </row>
    <row r="24" spans="1:12" x14ac:dyDescent="0.25">
      <c r="A24">
        <v>141326</v>
      </c>
      <c r="B24" s="38">
        <v>6002</v>
      </c>
      <c r="C24" s="25" t="s">
        <v>72</v>
      </c>
      <c r="D24" t="s">
        <v>65</v>
      </c>
      <c r="E24">
        <v>36</v>
      </c>
      <c r="F24" s="27">
        <f t="shared" si="1"/>
        <v>3471.359640831758</v>
      </c>
      <c r="G24" s="28">
        <f t="shared" si="2"/>
        <v>124968.94706994329</v>
      </c>
      <c r="H24" s="26">
        <v>2538</v>
      </c>
      <c r="I24" s="27">
        <f t="shared" si="3"/>
        <v>274.06714834520119</v>
      </c>
      <c r="J24" s="15">
        <f t="shared" si="4"/>
        <v>695582.42250012059</v>
      </c>
      <c r="K24" s="15">
        <f t="shared" si="5"/>
        <v>820551.36957006389</v>
      </c>
      <c r="L24" s="29">
        <f t="shared" si="0"/>
        <v>273517.12319002132</v>
      </c>
    </row>
    <row r="25" spans="1:12" x14ac:dyDescent="0.25">
      <c r="A25">
        <v>141343</v>
      </c>
      <c r="B25" s="38">
        <v>7006</v>
      </c>
      <c r="C25" s="25" t="s">
        <v>73</v>
      </c>
      <c r="D25" t="s">
        <v>65</v>
      </c>
      <c r="E25">
        <v>64</v>
      </c>
      <c r="F25" s="27">
        <f t="shared" si="1"/>
        <v>3471.359640831758</v>
      </c>
      <c r="G25" s="28">
        <f t="shared" si="2"/>
        <v>222167.01701323251</v>
      </c>
      <c r="H25" s="26">
        <v>2926</v>
      </c>
      <c r="I25" s="27">
        <f t="shared" si="3"/>
        <v>274.06714834520119</v>
      </c>
      <c r="J25" s="15">
        <f t="shared" si="4"/>
        <v>801920.47605805867</v>
      </c>
      <c r="K25" s="15">
        <f t="shared" si="5"/>
        <v>1024087.4930712911</v>
      </c>
      <c r="L25" s="29">
        <f t="shared" si="0"/>
        <v>341362.49769043038</v>
      </c>
    </row>
    <row r="26" spans="1:12" x14ac:dyDescent="0.25">
      <c r="A26">
        <v>141317</v>
      </c>
      <c r="B26" s="38">
        <v>7009</v>
      </c>
      <c r="C26" s="25" t="s">
        <v>74</v>
      </c>
      <c r="D26" t="s">
        <v>65</v>
      </c>
      <c r="E26">
        <v>3</v>
      </c>
      <c r="F26" s="27">
        <f t="shared" si="1"/>
        <v>3471.359640831758</v>
      </c>
      <c r="G26" s="28">
        <f t="shared" si="2"/>
        <v>10414.078922495275</v>
      </c>
      <c r="H26" s="26">
        <v>658</v>
      </c>
      <c r="I26" s="27">
        <f t="shared" si="3"/>
        <v>274.06714834520119</v>
      </c>
      <c r="J26" s="15">
        <f t="shared" si="4"/>
        <v>180336.18361114239</v>
      </c>
      <c r="K26" s="15">
        <f t="shared" si="5"/>
        <v>190750.26253363767</v>
      </c>
      <c r="L26" s="29">
        <f t="shared" si="0"/>
        <v>63583.420844545886</v>
      </c>
    </row>
    <row r="27" spans="1:12" x14ac:dyDescent="0.25">
      <c r="A27">
        <v>141300</v>
      </c>
      <c r="B27" s="38">
        <v>8005</v>
      </c>
      <c r="C27" s="25" t="s">
        <v>75</v>
      </c>
      <c r="D27" t="s">
        <v>65</v>
      </c>
      <c r="E27">
        <v>6</v>
      </c>
      <c r="F27" s="27">
        <f t="shared" si="1"/>
        <v>3471.359640831758</v>
      </c>
      <c r="G27" s="28">
        <f t="shared" si="2"/>
        <v>20828.15784499055</v>
      </c>
      <c r="H27" s="26">
        <v>609</v>
      </c>
      <c r="I27" s="27">
        <f t="shared" si="3"/>
        <v>274.06714834520119</v>
      </c>
      <c r="J27" s="15">
        <f t="shared" si="4"/>
        <v>166906.89334222753</v>
      </c>
      <c r="K27" s="15">
        <f t="shared" si="5"/>
        <v>187735.05118721808</v>
      </c>
      <c r="L27" s="29">
        <f t="shared" si="0"/>
        <v>62578.350395739362</v>
      </c>
    </row>
    <row r="28" spans="1:12" x14ac:dyDescent="0.25">
      <c r="A28">
        <v>141345</v>
      </c>
      <c r="B28" s="38">
        <v>8009</v>
      </c>
      <c r="C28" s="25" t="s">
        <v>76</v>
      </c>
      <c r="D28" t="s">
        <v>65</v>
      </c>
      <c r="E28">
        <v>25</v>
      </c>
      <c r="F28" s="27">
        <f t="shared" si="1"/>
        <v>3471.359640831758</v>
      </c>
      <c r="G28" s="28">
        <f t="shared" si="2"/>
        <v>86783.991020793954</v>
      </c>
      <c r="H28" s="26">
        <v>902</v>
      </c>
      <c r="I28" s="27">
        <f t="shared" si="3"/>
        <v>274.06714834520119</v>
      </c>
      <c r="J28" s="15">
        <f t="shared" si="4"/>
        <v>247208.56780737147</v>
      </c>
      <c r="K28" s="15">
        <f t="shared" si="5"/>
        <v>333992.55882816541</v>
      </c>
      <c r="L28" s="29">
        <f t="shared" si="0"/>
        <v>111330.8529427218</v>
      </c>
    </row>
    <row r="29" spans="1:12" x14ac:dyDescent="0.25">
      <c r="A29">
        <v>141319</v>
      </c>
      <c r="B29" s="38">
        <v>8011</v>
      </c>
      <c r="C29" s="25" t="s">
        <v>77</v>
      </c>
      <c r="D29" t="s">
        <v>65</v>
      </c>
      <c r="E29">
        <v>12</v>
      </c>
      <c r="F29" s="27">
        <f t="shared" si="1"/>
        <v>3471.359640831758</v>
      </c>
      <c r="G29" s="28">
        <f t="shared" si="2"/>
        <v>41656.3156899811</v>
      </c>
      <c r="H29" s="26">
        <v>1151</v>
      </c>
      <c r="I29" s="27">
        <f t="shared" si="3"/>
        <v>274.06714834520119</v>
      </c>
      <c r="J29" s="15">
        <f t="shared" si="4"/>
        <v>315451.28774532658</v>
      </c>
      <c r="K29" s="15">
        <f t="shared" si="5"/>
        <v>357107.60343530768</v>
      </c>
      <c r="L29" s="29">
        <f t="shared" si="0"/>
        <v>119035.86781176923</v>
      </c>
    </row>
    <row r="30" spans="1:12" x14ac:dyDescent="0.25">
      <c r="A30">
        <v>140138</v>
      </c>
      <c r="B30" s="38">
        <v>8014</v>
      </c>
      <c r="C30" s="25" t="s">
        <v>78</v>
      </c>
      <c r="D30" t="s">
        <v>65</v>
      </c>
      <c r="E30">
        <v>0</v>
      </c>
      <c r="F30" s="27">
        <f t="shared" si="1"/>
        <v>3471.359640831758</v>
      </c>
      <c r="G30" s="28">
        <f t="shared" si="2"/>
        <v>0</v>
      </c>
      <c r="H30" s="26">
        <v>72</v>
      </c>
      <c r="I30" s="27">
        <f t="shared" si="3"/>
        <v>274.06714834520119</v>
      </c>
      <c r="J30" s="15">
        <f t="shared" si="4"/>
        <v>19732.834680854485</v>
      </c>
      <c r="K30" s="15">
        <f t="shared" si="5"/>
        <v>19732.834680854485</v>
      </c>
      <c r="L30" s="29">
        <f t="shared" si="0"/>
        <v>6577.6115602848286</v>
      </c>
    </row>
    <row r="31" spans="1:12" x14ac:dyDescent="0.25">
      <c r="A31">
        <v>140141</v>
      </c>
      <c r="B31" s="38">
        <v>8018</v>
      </c>
      <c r="C31" s="25" t="s">
        <v>79</v>
      </c>
      <c r="D31" t="s">
        <v>65</v>
      </c>
      <c r="E31">
        <v>10</v>
      </c>
      <c r="F31" s="27">
        <f t="shared" si="1"/>
        <v>3471.359640831758</v>
      </c>
      <c r="G31" s="28">
        <f t="shared" si="2"/>
        <v>34713.596408317579</v>
      </c>
      <c r="H31" s="26">
        <v>3618</v>
      </c>
      <c r="I31" s="27">
        <f t="shared" si="3"/>
        <v>274.06714834520119</v>
      </c>
      <c r="J31" s="15">
        <f t="shared" si="4"/>
        <v>991574.94271293795</v>
      </c>
      <c r="K31" s="15">
        <f t="shared" si="5"/>
        <v>1026288.5391212555</v>
      </c>
      <c r="L31" s="29">
        <f t="shared" si="0"/>
        <v>342096.17970708519</v>
      </c>
    </row>
    <row r="32" spans="1:12" x14ac:dyDescent="0.25">
      <c r="A32">
        <v>140038</v>
      </c>
      <c r="B32" s="38">
        <v>10002</v>
      </c>
      <c r="C32" s="25" t="s">
        <v>80</v>
      </c>
      <c r="D32" t="s">
        <v>65</v>
      </c>
      <c r="E32">
        <v>336</v>
      </c>
      <c r="F32" s="27">
        <f t="shared" si="1"/>
        <v>3471.359640831758</v>
      </c>
      <c r="G32" s="28">
        <f t="shared" si="2"/>
        <v>1166376.8393194708</v>
      </c>
      <c r="H32" s="26">
        <v>3608</v>
      </c>
      <c r="I32" s="27">
        <f t="shared" si="3"/>
        <v>274.06714834520119</v>
      </c>
      <c r="J32" s="15">
        <f t="shared" si="4"/>
        <v>988834.27122948586</v>
      </c>
      <c r="K32" s="15">
        <f t="shared" si="5"/>
        <v>2155211.1105489568</v>
      </c>
      <c r="L32" s="29">
        <f t="shared" si="0"/>
        <v>718403.70351631893</v>
      </c>
    </row>
    <row r="33" spans="1:12" x14ac:dyDescent="0.25">
      <c r="A33">
        <v>141341</v>
      </c>
      <c r="B33" s="38">
        <v>11004</v>
      </c>
      <c r="C33" s="25" t="s">
        <v>81</v>
      </c>
      <c r="D33" t="s">
        <v>65</v>
      </c>
      <c r="E33">
        <v>25</v>
      </c>
      <c r="F33" s="27">
        <f t="shared" si="1"/>
        <v>3471.359640831758</v>
      </c>
      <c r="G33" s="28">
        <f t="shared" si="2"/>
        <v>86783.991020793954</v>
      </c>
      <c r="H33" s="26">
        <v>2144</v>
      </c>
      <c r="I33" s="27">
        <f t="shared" si="3"/>
        <v>274.06714834520119</v>
      </c>
      <c r="J33" s="15">
        <f t="shared" si="4"/>
        <v>587599.96605211135</v>
      </c>
      <c r="K33" s="15">
        <f t="shared" si="5"/>
        <v>674383.95707290526</v>
      </c>
      <c r="L33" s="29">
        <f t="shared" si="0"/>
        <v>224794.65235763509</v>
      </c>
    </row>
    <row r="34" spans="1:12" x14ac:dyDescent="0.25">
      <c r="A34">
        <v>141332</v>
      </c>
      <c r="B34" s="38">
        <v>12004</v>
      </c>
      <c r="C34" s="25" t="s">
        <v>82</v>
      </c>
      <c r="D34" t="s">
        <v>65</v>
      </c>
      <c r="E34">
        <v>12</v>
      </c>
      <c r="F34" s="27">
        <f t="shared" si="1"/>
        <v>3471.359640831758</v>
      </c>
      <c r="G34" s="28">
        <f t="shared" si="2"/>
        <v>41656.3156899811</v>
      </c>
      <c r="H34" s="26">
        <v>1950</v>
      </c>
      <c r="I34" s="27">
        <f t="shared" si="3"/>
        <v>274.06714834520119</v>
      </c>
      <c r="J34" s="15">
        <f t="shared" si="4"/>
        <v>534430.93927314237</v>
      </c>
      <c r="K34" s="15">
        <f t="shared" si="5"/>
        <v>576087.25496312347</v>
      </c>
      <c r="L34" s="29">
        <f t="shared" si="0"/>
        <v>192029.08498770781</v>
      </c>
    </row>
    <row r="35" spans="1:12" x14ac:dyDescent="0.25">
      <c r="A35">
        <v>141331</v>
      </c>
      <c r="B35" s="38">
        <v>12005</v>
      </c>
      <c r="C35" s="25" t="s">
        <v>83</v>
      </c>
      <c r="D35" t="s">
        <v>65</v>
      </c>
      <c r="E35">
        <v>45</v>
      </c>
      <c r="F35" s="27">
        <f t="shared" si="1"/>
        <v>3471.359640831758</v>
      </c>
      <c r="G35" s="28">
        <f t="shared" si="2"/>
        <v>156211.18383742913</v>
      </c>
      <c r="H35" s="26">
        <v>2660</v>
      </c>
      <c r="I35" s="27">
        <f t="shared" si="3"/>
        <v>274.06714834520119</v>
      </c>
      <c r="J35" s="15">
        <f t="shared" si="4"/>
        <v>729018.61459823512</v>
      </c>
      <c r="K35" s="15">
        <f t="shared" si="5"/>
        <v>885229.79843566427</v>
      </c>
      <c r="L35" s="29">
        <f t="shared" si="0"/>
        <v>295076.59947855474</v>
      </c>
    </row>
    <row r="36" spans="1:12" x14ac:dyDescent="0.25">
      <c r="A36">
        <v>140016</v>
      </c>
      <c r="B36" s="38">
        <v>12007</v>
      </c>
      <c r="C36" s="25" t="s">
        <v>84</v>
      </c>
      <c r="D36" t="s">
        <v>65</v>
      </c>
      <c r="E36">
        <v>103</v>
      </c>
      <c r="F36" s="27">
        <f t="shared" si="1"/>
        <v>3471.359640831758</v>
      </c>
      <c r="G36" s="28">
        <f t="shared" si="2"/>
        <v>357550.04300567106</v>
      </c>
      <c r="H36" s="26">
        <v>2037</v>
      </c>
      <c r="I36" s="27">
        <f t="shared" si="3"/>
        <v>274.06714834520119</v>
      </c>
      <c r="J36" s="15">
        <f t="shared" si="4"/>
        <v>558274.78117917478</v>
      </c>
      <c r="K36" s="15">
        <f t="shared" si="5"/>
        <v>915824.8241848459</v>
      </c>
      <c r="L36" s="29">
        <f t="shared" si="0"/>
        <v>305274.94139494863</v>
      </c>
    </row>
    <row r="37" spans="1:12" x14ac:dyDescent="0.25">
      <c r="A37">
        <v>141323</v>
      </c>
      <c r="B37" s="38">
        <v>13005</v>
      </c>
      <c r="C37" s="25" t="s">
        <v>85</v>
      </c>
      <c r="D37" t="s">
        <v>65</v>
      </c>
      <c r="E37">
        <v>12</v>
      </c>
      <c r="F37" s="27">
        <f t="shared" si="1"/>
        <v>3471.359640831758</v>
      </c>
      <c r="G37" s="28">
        <f t="shared" si="2"/>
        <v>41656.3156899811</v>
      </c>
      <c r="H37" s="26">
        <v>1468</v>
      </c>
      <c r="I37" s="27">
        <f t="shared" si="3"/>
        <v>274.06714834520119</v>
      </c>
      <c r="J37" s="15">
        <f t="shared" si="4"/>
        <v>402330.57377075532</v>
      </c>
      <c r="K37" s="15">
        <f t="shared" si="5"/>
        <v>443986.88946073642</v>
      </c>
      <c r="L37" s="29">
        <f t="shared" si="0"/>
        <v>147995.62982024546</v>
      </c>
    </row>
    <row r="38" spans="1:12" x14ac:dyDescent="0.25">
      <c r="A38">
        <v>140109</v>
      </c>
      <c r="B38" s="38">
        <v>13009</v>
      </c>
      <c r="C38" s="25" t="s">
        <v>86</v>
      </c>
      <c r="D38" t="s">
        <v>65</v>
      </c>
      <c r="E38">
        <v>4</v>
      </c>
      <c r="F38" s="27">
        <f t="shared" si="1"/>
        <v>3471.359640831758</v>
      </c>
      <c r="G38" s="28">
        <f t="shared" si="2"/>
        <v>13885.438563327032</v>
      </c>
      <c r="H38" s="26">
        <v>1664</v>
      </c>
      <c r="I38" s="27">
        <f t="shared" si="3"/>
        <v>274.06714834520119</v>
      </c>
      <c r="J38" s="15">
        <f t="shared" si="4"/>
        <v>456047.73484641477</v>
      </c>
      <c r="K38" s="15">
        <f t="shared" si="5"/>
        <v>469933.17340974178</v>
      </c>
      <c r="L38" s="29">
        <f t="shared" si="0"/>
        <v>156644.39113658058</v>
      </c>
    </row>
    <row r="39" spans="1:12" x14ac:dyDescent="0.25">
      <c r="A39">
        <v>141307</v>
      </c>
      <c r="B39" s="38">
        <v>13010</v>
      </c>
      <c r="C39" s="25" t="s">
        <v>87</v>
      </c>
      <c r="D39" t="s">
        <v>65</v>
      </c>
      <c r="E39">
        <v>0</v>
      </c>
      <c r="F39" s="27">
        <f t="shared" si="1"/>
        <v>3471.359640831758</v>
      </c>
      <c r="G39" s="28">
        <f t="shared" si="2"/>
        <v>0</v>
      </c>
      <c r="H39" s="26">
        <v>1504</v>
      </c>
      <c r="I39" s="27">
        <f t="shared" si="3"/>
        <v>274.06714834520119</v>
      </c>
      <c r="J39" s="15">
        <f t="shared" si="4"/>
        <v>412196.99111118261</v>
      </c>
      <c r="K39" s="15">
        <f t="shared" si="5"/>
        <v>412196.99111118261</v>
      </c>
      <c r="L39" s="29">
        <f t="shared" si="0"/>
        <v>137398.99703706088</v>
      </c>
    </row>
    <row r="40" spans="1:12" x14ac:dyDescent="0.25">
      <c r="A40">
        <v>141303</v>
      </c>
      <c r="B40" s="38">
        <v>13024</v>
      </c>
      <c r="C40" s="25" t="s">
        <v>88</v>
      </c>
      <c r="D40" t="s">
        <v>65</v>
      </c>
      <c r="E40">
        <v>59</v>
      </c>
      <c r="F40" s="27">
        <f t="shared" si="1"/>
        <v>3471.359640831758</v>
      </c>
      <c r="G40" s="28">
        <f t="shared" si="2"/>
        <v>204810.21880907373</v>
      </c>
      <c r="H40" s="26">
        <v>2967</v>
      </c>
      <c r="I40" s="27">
        <f t="shared" si="3"/>
        <v>274.06714834520119</v>
      </c>
      <c r="J40" s="15">
        <f t="shared" si="4"/>
        <v>813157.22914021194</v>
      </c>
      <c r="K40" s="15">
        <f t="shared" si="5"/>
        <v>1017967.4479492856</v>
      </c>
      <c r="L40" s="29">
        <f t="shared" si="0"/>
        <v>339322.48264976189</v>
      </c>
    </row>
    <row r="41" spans="1:12" x14ac:dyDescent="0.25">
      <c r="A41">
        <v>141327</v>
      </c>
      <c r="B41" s="38">
        <v>16001</v>
      </c>
      <c r="C41" s="25" t="s">
        <v>89</v>
      </c>
      <c r="D41" t="s">
        <v>65</v>
      </c>
      <c r="E41">
        <v>5</v>
      </c>
      <c r="F41" s="27">
        <f t="shared" si="1"/>
        <v>3471.359640831758</v>
      </c>
      <c r="G41" s="28">
        <f t="shared" si="2"/>
        <v>17356.798204158789</v>
      </c>
      <c r="H41" s="26">
        <v>1240</v>
      </c>
      <c r="I41" s="27">
        <f t="shared" si="3"/>
        <v>274.06714834520119</v>
      </c>
      <c r="J41" s="15">
        <f t="shared" si="4"/>
        <v>339843.26394804945</v>
      </c>
      <c r="K41" s="15">
        <f t="shared" si="5"/>
        <v>357200.06215220824</v>
      </c>
      <c r="L41" s="29">
        <f t="shared" si="0"/>
        <v>119066.68738406942</v>
      </c>
    </row>
    <row r="42" spans="1:12" x14ac:dyDescent="0.25">
      <c r="A42">
        <v>141301</v>
      </c>
      <c r="B42" s="38">
        <v>16002</v>
      </c>
      <c r="C42" s="25" t="s">
        <v>90</v>
      </c>
      <c r="D42" t="s">
        <v>65</v>
      </c>
      <c r="E42">
        <v>29</v>
      </c>
      <c r="F42" s="27">
        <f t="shared" si="1"/>
        <v>3471.359640831758</v>
      </c>
      <c r="G42" s="28">
        <f t="shared" si="2"/>
        <v>100669.42958412098</v>
      </c>
      <c r="H42" s="26">
        <v>3581</v>
      </c>
      <c r="I42" s="27">
        <f t="shared" si="3"/>
        <v>274.06714834520119</v>
      </c>
      <c r="J42" s="15">
        <f t="shared" si="4"/>
        <v>981434.45822416549</v>
      </c>
      <c r="K42" s="15">
        <f t="shared" si="5"/>
        <v>1082103.8878082866</v>
      </c>
      <c r="L42" s="29">
        <f t="shared" si="0"/>
        <v>360701.29593609553</v>
      </c>
    </row>
    <row r="43" spans="1:12" x14ac:dyDescent="0.25">
      <c r="A43">
        <v>141338</v>
      </c>
      <c r="B43" s="38">
        <v>16009</v>
      </c>
      <c r="C43" s="25" t="s">
        <v>91</v>
      </c>
      <c r="D43" t="s">
        <v>65</v>
      </c>
      <c r="E43">
        <v>32</v>
      </c>
      <c r="F43" s="27">
        <f t="shared" si="1"/>
        <v>3471.359640831758</v>
      </c>
      <c r="G43" s="28">
        <f t="shared" si="2"/>
        <v>111083.50850661626</v>
      </c>
      <c r="H43" s="26">
        <v>1171</v>
      </c>
      <c r="I43" s="27">
        <f t="shared" si="3"/>
        <v>274.06714834520119</v>
      </c>
      <c r="J43" s="15">
        <f t="shared" si="4"/>
        <v>320932.63071223057</v>
      </c>
      <c r="K43" s="15">
        <f t="shared" si="5"/>
        <v>432016.1392188468</v>
      </c>
      <c r="L43" s="29">
        <f t="shared" si="0"/>
        <v>144005.3797396156</v>
      </c>
    </row>
    <row r="44" spans="1:12" x14ac:dyDescent="0.25">
      <c r="A44">
        <v>140027</v>
      </c>
      <c r="B44" s="38">
        <v>16011</v>
      </c>
      <c r="C44" s="25" t="s">
        <v>92</v>
      </c>
      <c r="D44" t="s">
        <v>65</v>
      </c>
      <c r="E44">
        <v>5</v>
      </c>
      <c r="F44" s="27">
        <f t="shared" si="1"/>
        <v>3471.359640831758</v>
      </c>
      <c r="G44" s="28">
        <f t="shared" si="2"/>
        <v>17356.798204158789</v>
      </c>
      <c r="H44" s="26">
        <v>1983</v>
      </c>
      <c r="I44" s="27">
        <f t="shared" si="3"/>
        <v>274.06714834520119</v>
      </c>
      <c r="J44" s="15">
        <f t="shared" si="4"/>
        <v>543475.15516853391</v>
      </c>
      <c r="K44" s="15">
        <f t="shared" si="5"/>
        <v>560831.95337269269</v>
      </c>
      <c r="L44" s="29">
        <f t="shared" si="0"/>
        <v>186943.98445756422</v>
      </c>
    </row>
    <row r="45" spans="1:12" x14ac:dyDescent="0.25">
      <c r="A45">
        <v>140003</v>
      </c>
      <c r="B45" s="38">
        <v>18001</v>
      </c>
      <c r="C45" s="25" t="s">
        <v>93</v>
      </c>
      <c r="D45" t="s">
        <v>65</v>
      </c>
      <c r="E45">
        <v>5</v>
      </c>
      <c r="F45" s="27">
        <f t="shared" si="1"/>
        <v>3471.359640831758</v>
      </c>
      <c r="G45" s="28">
        <f t="shared" si="2"/>
        <v>17356.798204158789</v>
      </c>
      <c r="H45" s="26">
        <v>521</v>
      </c>
      <c r="I45" s="27">
        <f t="shared" si="3"/>
        <v>274.06714834520119</v>
      </c>
      <c r="J45" s="15">
        <f t="shared" si="4"/>
        <v>142788.98428784983</v>
      </c>
      <c r="K45" s="15">
        <f t="shared" si="5"/>
        <v>160145.78249200861</v>
      </c>
      <c r="L45" s="29">
        <f t="shared" si="0"/>
        <v>53381.927497336204</v>
      </c>
    </row>
    <row r="46" spans="1:12" x14ac:dyDescent="0.25">
      <c r="A46">
        <v>140173</v>
      </c>
      <c r="B46" s="38">
        <v>18004</v>
      </c>
      <c r="C46" s="25" t="s">
        <v>94</v>
      </c>
      <c r="D46" t="s">
        <v>65</v>
      </c>
      <c r="E46">
        <v>13</v>
      </c>
      <c r="F46" s="27">
        <f t="shared" si="1"/>
        <v>3471.359640831758</v>
      </c>
      <c r="G46" s="28">
        <f t="shared" si="2"/>
        <v>45127.675330812854</v>
      </c>
      <c r="H46" s="26">
        <v>1335</v>
      </c>
      <c r="I46" s="27">
        <f t="shared" si="3"/>
        <v>274.06714834520119</v>
      </c>
      <c r="J46" s="15">
        <f t="shared" si="4"/>
        <v>365879.6430408436</v>
      </c>
      <c r="K46" s="15">
        <f t="shared" si="5"/>
        <v>411007.31837165647</v>
      </c>
      <c r="L46" s="29">
        <f t="shared" si="0"/>
        <v>137002.43945721883</v>
      </c>
    </row>
    <row r="47" spans="1:12" x14ac:dyDescent="0.25">
      <c r="A47">
        <v>141308</v>
      </c>
      <c r="B47" s="38">
        <v>18013</v>
      </c>
      <c r="C47" s="25" t="s">
        <v>95</v>
      </c>
      <c r="D47" t="s">
        <v>65</v>
      </c>
      <c r="E47">
        <v>15</v>
      </c>
      <c r="F47" s="27">
        <f t="shared" si="1"/>
        <v>3471.359640831758</v>
      </c>
      <c r="G47" s="28">
        <f t="shared" si="2"/>
        <v>52070.394612476368</v>
      </c>
      <c r="H47" s="26">
        <v>1035</v>
      </c>
      <c r="I47" s="27">
        <f t="shared" si="3"/>
        <v>274.06714834520119</v>
      </c>
      <c r="J47" s="15">
        <f t="shared" si="4"/>
        <v>283659.49853728322</v>
      </c>
      <c r="K47" s="15">
        <f t="shared" si="5"/>
        <v>335729.89314975956</v>
      </c>
      <c r="L47" s="29">
        <f t="shared" si="0"/>
        <v>111909.96438325319</v>
      </c>
    </row>
    <row r="48" spans="1:12" x14ac:dyDescent="0.25">
      <c r="A48">
        <v>140121</v>
      </c>
      <c r="B48" s="38">
        <v>19009</v>
      </c>
      <c r="C48" s="25" t="s">
        <v>96</v>
      </c>
      <c r="D48" t="s">
        <v>65</v>
      </c>
      <c r="E48">
        <v>12</v>
      </c>
      <c r="F48" s="27">
        <f t="shared" si="1"/>
        <v>3471.359640831758</v>
      </c>
      <c r="G48" s="28">
        <f t="shared" si="2"/>
        <v>41656.3156899811</v>
      </c>
      <c r="H48" s="26">
        <v>1108</v>
      </c>
      <c r="I48" s="27">
        <f t="shared" si="3"/>
        <v>274.06714834520119</v>
      </c>
      <c r="J48" s="15">
        <f t="shared" si="4"/>
        <v>303666.40036648291</v>
      </c>
      <c r="K48" s="15">
        <f t="shared" si="5"/>
        <v>345322.71605646401</v>
      </c>
      <c r="L48" s="29">
        <f t="shared" si="0"/>
        <v>115107.57201882133</v>
      </c>
    </row>
    <row r="49" spans="1:12" x14ac:dyDescent="0.25">
      <c r="A49">
        <v>141302</v>
      </c>
      <c r="B49" s="38">
        <v>19028</v>
      </c>
      <c r="C49" s="25" t="s">
        <v>97</v>
      </c>
      <c r="D49" t="s">
        <v>65</v>
      </c>
      <c r="E49">
        <v>12</v>
      </c>
      <c r="F49" s="27">
        <f t="shared" si="1"/>
        <v>3471.359640831758</v>
      </c>
      <c r="G49" s="28">
        <f t="shared" si="2"/>
        <v>41656.3156899811</v>
      </c>
      <c r="H49" s="26">
        <v>1192</v>
      </c>
      <c r="I49" s="27">
        <f t="shared" si="3"/>
        <v>274.06714834520119</v>
      </c>
      <c r="J49" s="15">
        <f t="shared" si="4"/>
        <v>326688.0408274798</v>
      </c>
      <c r="K49" s="15">
        <f t="shared" si="5"/>
        <v>368344.3565174609</v>
      </c>
      <c r="L49" s="29">
        <f t="shared" si="0"/>
        <v>122781.45217248697</v>
      </c>
    </row>
    <row r="50" spans="1:12" x14ac:dyDescent="0.25">
      <c r="A50">
        <v>141309</v>
      </c>
      <c r="B50" s="38">
        <v>20001</v>
      </c>
      <c r="C50" s="25" t="s">
        <v>98</v>
      </c>
      <c r="D50" t="s">
        <v>65</v>
      </c>
      <c r="E50">
        <v>3</v>
      </c>
      <c r="F50" s="27">
        <f t="shared" si="1"/>
        <v>3471.359640831758</v>
      </c>
      <c r="G50" s="28">
        <f t="shared" si="2"/>
        <v>10414.078922495275</v>
      </c>
      <c r="H50" s="26">
        <v>2237</v>
      </c>
      <c r="I50" s="27">
        <f t="shared" si="3"/>
        <v>274.06714834520119</v>
      </c>
      <c r="J50" s="15">
        <f t="shared" si="4"/>
        <v>613088.21084821504</v>
      </c>
      <c r="K50" s="15">
        <f t="shared" si="5"/>
        <v>623502.28977071028</v>
      </c>
      <c r="L50" s="29">
        <f t="shared" si="0"/>
        <v>207834.09659023676</v>
      </c>
    </row>
    <row r="51" spans="1:12" x14ac:dyDescent="0.25">
      <c r="A51">
        <v>141306</v>
      </c>
      <c r="B51" s="38">
        <v>22002</v>
      </c>
      <c r="C51" s="25" t="s">
        <v>99</v>
      </c>
      <c r="D51" t="s">
        <v>65</v>
      </c>
      <c r="E51">
        <v>23</v>
      </c>
      <c r="F51" s="27">
        <f t="shared" si="1"/>
        <v>3471.359640831758</v>
      </c>
      <c r="G51" s="28">
        <f t="shared" si="2"/>
        <v>79841.271739130432</v>
      </c>
      <c r="H51" s="26">
        <v>3821</v>
      </c>
      <c r="I51" s="27">
        <f t="shared" si="3"/>
        <v>274.06714834520119</v>
      </c>
      <c r="J51" s="15">
        <f t="shared" si="4"/>
        <v>1047210.5738270137</v>
      </c>
      <c r="K51" s="15">
        <f t="shared" si="5"/>
        <v>1127051.8455661442</v>
      </c>
      <c r="L51" s="29">
        <f t="shared" si="0"/>
        <v>375683.94852204807</v>
      </c>
    </row>
    <row r="52" spans="1:12" x14ac:dyDescent="0.25">
      <c r="B52" s="38">
        <v>23001</v>
      </c>
      <c r="C52" s="25" t="s">
        <v>100</v>
      </c>
      <c r="D52" t="s">
        <v>65</v>
      </c>
      <c r="E52">
        <v>10</v>
      </c>
      <c r="F52" s="27">
        <f t="shared" si="1"/>
        <v>3471.359640831758</v>
      </c>
      <c r="G52" s="28">
        <f>F52*E52</f>
        <v>34713.596408317579</v>
      </c>
      <c r="H52" s="26">
        <v>1179</v>
      </c>
      <c r="I52" s="27">
        <f t="shared" si="3"/>
        <v>274.06714834520119</v>
      </c>
      <c r="J52" s="15">
        <f>H52*I52</f>
        <v>323125.16789899219</v>
      </c>
      <c r="K52" s="15">
        <f>J52+G52</f>
        <v>357838.76430730976</v>
      </c>
      <c r="L52" s="29">
        <f>K52/3</f>
        <v>119279.58810243658</v>
      </c>
    </row>
    <row r="53" spans="1:12" x14ac:dyDescent="0.25">
      <c r="B53" s="38">
        <v>19004</v>
      </c>
      <c r="C53" s="25" t="s">
        <v>101</v>
      </c>
      <c r="D53" t="s">
        <v>65</v>
      </c>
      <c r="E53">
        <v>51</v>
      </c>
      <c r="F53" s="27">
        <f t="shared" si="1"/>
        <v>3471.359640831758</v>
      </c>
      <c r="G53" s="28">
        <f>F53*E53</f>
        <v>177039.34168241965</v>
      </c>
      <c r="H53" s="26">
        <v>638</v>
      </c>
      <c r="I53" s="27">
        <f t="shared" si="3"/>
        <v>274.06714834520119</v>
      </c>
      <c r="J53" s="15">
        <f>H53*I53</f>
        <v>174854.84064423837</v>
      </c>
      <c r="K53" s="15">
        <f>J53+G53</f>
        <v>351894.18232665805</v>
      </c>
      <c r="L53" s="29">
        <f>K53/3</f>
        <v>117298.06077555269</v>
      </c>
    </row>
  </sheetData>
  <pageMargins left="0.7" right="0.7" top="0.75" bottom="0.75" header="0.3" footer="0.3"/>
  <pageSetup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2107-687E-4B90-9747-83E296DD6613}">
  <sheetPr>
    <pageSetUpPr fitToPage="1"/>
  </sheetPr>
  <dimension ref="A1:L42"/>
  <sheetViews>
    <sheetView topLeftCell="B1" zoomScale="90" zoomScaleNormal="90" workbookViewId="0">
      <selection activeCell="F5" sqref="F5"/>
    </sheetView>
  </sheetViews>
  <sheetFormatPr defaultRowHeight="15" x14ac:dyDescent="0.25"/>
  <cols>
    <col min="1" max="1" width="0" hidden="1" customWidth="1"/>
    <col min="3" max="3" width="35.42578125" customWidth="1"/>
    <col min="4" max="4" width="11.5703125" customWidth="1"/>
    <col min="5" max="5" width="8.42578125" bestFit="1" customWidth="1"/>
    <col min="7" max="7" width="12.140625" bestFit="1" customWidth="1"/>
    <col min="8" max="8" width="9.42578125" bestFit="1" customWidth="1"/>
    <col min="10" max="10" width="12.140625" bestFit="1" customWidth="1"/>
    <col min="11" max="11" width="12.85546875" bestFit="1" customWidth="1"/>
    <col min="12" max="12" width="13.28515625" bestFit="1" customWidth="1"/>
  </cols>
  <sheetData>
    <row r="1" spans="1:12" x14ac:dyDescent="0.25">
      <c r="B1" s="1" t="s">
        <v>0</v>
      </c>
    </row>
    <row r="2" spans="1:12" x14ac:dyDescent="0.25">
      <c r="B2" s="1" t="s">
        <v>102</v>
      </c>
    </row>
    <row r="4" spans="1:12" x14ac:dyDescent="0.25">
      <c r="B4" s="1" t="s">
        <v>6</v>
      </c>
    </row>
    <row r="5" spans="1:12" x14ac:dyDescent="0.25">
      <c r="B5" s="1"/>
    </row>
    <row r="6" spans="1:12" x14ac:dyDescent="0.25">
      <c r="B6" s="1" t="s">
        <v>7</v>
      </c>
    </row>
    <row r="8" spans="1:12" ht="45" x14ac:dyDescent="0.25">
      <c r="B8" s="18" t="s">
        <v>8</v>
      </c>
      <c r="C8" s="18" t="s">
        <v>9</v>
      </c>
      <c r="D8" s="18" t="s">
        <v>10</v>
      </c>
      <c r="E8" s="18" t="s">
        <v>103</v>
      </c>
      <c r="F8" s="18" t="s">
        <v>104</v>
      </c>
      <c r="G8" s="18" t="s">
        <v>105</v>
      </c>
      <c r="H8" s="18" t="s">
        <v>106</v>
      </c>
      <c r="I8" s="18" t="s">
        <v>107</v>
      </c>
      <c r="J8" s="18" t="s">
        <v>108</v>
      </c>
      <c r="K8" s="18" t="s">
        <v>109</v>
      </c>
      <c r="L8" s="18" t="s">
        <v>18</v>
      </c>
    </row>
    <row r="9" spans="1:12" x14ac:dyDescent="0.25">
      <c r="A9">
        <v>142010</v>
      </c>
      <c r="B9">
        <v>8020</v>
      </c>
      <c r="C9" s="25" t="s">
        <v>110</v>
      </c>
      <c r="D9" s="42" t="s">
        <v>111</v>
      </c>
      <c r="E9" s="26">
        <v>3668</v>
      </c>
      <c r="F9" s="43">
        <v>411.08</v>
      </c>
      <c r="G9" s="44"/>
      <c r="K9" s="15">
        <f>G9+J9</f>
        <v>0</v>
      </c>
      <c r="L9" s="15">
        <f>K9/3</f>
        <v>0</v>
      </c>
    </row>
    <row r="10" spans="1:12" x14ac:dyDescent="0.25">
      <c r="A10">
        <v>142008</v>
      </c>
      <c r="B10">
        <v>14085</v>
      </c>
      <c r="C10" s="25" t="s">
        <v>112</v>
      </c>
      <c r="D10" s="42" t="s">
        <v>111</v>
      </c>
      <c r="E10" s="26">
        <v>3515</v>
      </c>
      <c r="F10" s="43">
        <f>$F$9</f>
        <v>411.08</v>
      </c>
      <c r="G10" s="28">
        <f>F10*E10</f>
        <v>1444946.2</v>
      </c>
      <c r="K10" s="15">
        <f t="shared" ref="K10:K15" si="0">G10+J10</f>
        <v>1444946.2</v>
      </c>
      <c r="L10" s="15">
        <f t="shared" ref="L10:L15" si="1">K10/3</f>
        <v>481648.73333333334</v>
      </c>
    </row>
    <row r="11" spans="1:12" x14ac:dyDescent="0.25">
      <c r="A11">
        <v>142009</v>
      </c>
      <c r="B11">
        <v>3019</v>
      </c>
      <c r="C11" s="25" t="s">
        <v>113</v>
      </c>
      <c r="D11" s="42" t="s">
        <v>111</v>
      </c>
      <c r="E11" s="26">
        <v>1158</v>
      </c>
      <c r="F11" s="43">
        <f>$F$9</f>
        <v>411.08</v>
      </c>
      <c r="G11" s="28">
        <f>F11*E11</f>
        <v>476030.63999999996</v>
      </c>
      <c r="K11" s="15">
        <f t="shared" si="0"/>
        <v>476030.63999999996</v>
      </c>
      <c r="L11" s="15">
        <f t="shared" si="1"/>
        <v>158676.87999999998</v>
      </c>
    </row>
    <row r="12" spans="1:12" x14ac:dyDescent="0.25">
      <c r="A12">
        <v>142006</v>
      </c>
      <c r="B12">
        <v>19012</v>
      </c>
      <c r="C12" s="25" t="s">
        <v>114</v>
      </c>
      <c r="D12" s="42" t="s">
        <v>111</v>
      </c>
      <c r="E12" s="26">
        <v>629</v>
      </c>
      <c r="F12" s="43">
        <f>$F$9</f>
        <v>411.08</v>
      </c>
      <c r="G12" s="28">
        <f>F12*E12</f>
        <v>258569.31999999998</v>
      </c>
      <c r="K12" s="15">
        <f t="shared" si="0"/>
        <v>258569.31999999998</v>
      </c>
      <c r="L12" s="15">
        <f t="shared" si="1"/>
        <v>86189.773333333331</v>
      </c>
    </row>
    <row r="13" spans="1:12" x14ac:dyDescent="0.25">
      <c r="A13">
        <v>142013</v>
      </c>
      <c r="B13">
        <v>16014</v>
      </c>
      <c r="C13" s="25" t="s">
        <v>115</v>
      </c>
      <c r="D13" s="42" t="s">
        <v>111</v>
      </c>
      <c r="E13" s="26">
        <v>420</v>
      </c>
      <c r="F13" s="43">
        <f>$F$9</f>
        <v>411.08</v>
      </c>
      <c r="G13" s="28">
        <f>F13*E13</f>
        <v>172653.6</v>
      </c>
      <c r="K13" s="15">
        <f t="shared" si="0"/>
        <v>172653.6</v>
      </c>
      <c r="L13" s="15">
        <f t="shared" si="1"/>
        <v>57551.200000000004</v>
      </c>
    </row>
    <row r="14" spans="1:12" x14ac:dyDescent="0.25">
      <c r="A14">
        <v>140105</v>
      </c>
      <c r="B14">
        <v>4013</v>
      </c>
      <c r="C14" s="25" t="s">
        <v>116</v>
      </c>
      <c r="D14" s="42" t="s">
        <v>111</v>
      </c>
      <c r="E14" s="26">
        <v>1351</v>
      </c>
      <c r="F14" s="43">
        <f>$F$9</f>
        <v>411.08</v>
      </c>
      <c r="G14" s="28">
        <f>F14*E14</f>
        <v>555369.07999999996</v>
      </c>
      <c r="K14" s="15">
        <f t="shared" si="0"/>
        <v>555369.07999999996</v>
      </c>
      <c r="L14" s="15">
        <f t="shared" si="1"/>
        <v>185123.02666666664</v>
      </c>
    </row>
    <row r="15" spans="1:12" ht="15.75" thickBot="1" x14ac:dyDescent="0.3">
      <c r="B15" s="45" t="s">
        <v>117</v>
      </c>
      <c r="C15" s="45"/>
      <c r="D15" s="46"/>
      <c r="E15" s="47">
        <f>SUM(E9:E14)</f>
        <v>10741</v>
      </c>
      <c r="F15" s="45"/>
      <c r="G15" s="48">
        <f>SUM(G9:G14)</f>
        <v>2907568.84</v>
      </c>
      <c r="H15" s="49">
        <f>SUM(H9:H14)</f>
        <v>0</v>
      </c>
      <c r="I15" s="45"/>
      <c r="J15" s="48">
        <f>SUM(J9:J14)</f>
        <v>0</v>
      </c>
      <c r="K15" s="50">
        <f t="shared" si="0"/>
        <v>2907568.84</v>
      </c>
      <c r="L15" s="50">
        <f t="shared" si="1"/>
        <v>969189.61333333328</v>
      </c>
    </row>
    <row r="16" spans="1:12" x14ac:dyDescent="0.25">
      <c r="D16" s="42"/>
    </row>
    <row r="17" spans="1:12" x14ac:dyDescent="0.25">
      <c r="A17">
        <v>144031</v>
      </c>
      <c r="B17">
        <v>19005</v>
      </c>
      <c r="C17" s="25" t="s">
        <v>118</v>
      </c>
      <c r="D17" s="42" t="s">
        <v>119</v>
      </c>
      <c r="E17" s="26">
        <v>1325</v>
      </c>
      <c r="F17" s="51">
        <v>131.53</v>
      </c>
      <c r="G17" s="28">
        <f t="shared" ref="G17:G26" si="2">F17*E17</f>
        <v>174277.25</v>
      </c>
      <c r="H17" s="26">
        <v>263</v>
      </c>
      <c r="I17" s="52">
        <v>151.72999999999999</v>
      </c>
      <c r="J17" s="28">
        <f>H17*I17</f>
        <v>39904.99</v>
      </c>
      <c r="K17" s="15">
        <f t="shared" ref="K17:K26" si="3">G17+J17</f>
        <v>214182.24</v>
      </c>
      <c r="L17" s="15">
        <f t="shared" ref="L17:L29" si="4">K17/3</f>
        <v>71394.080000000002</v>
      </c>
    </row>
    <row r="18" spans="1:12" x14ac:dyDescent="0.25">
      <c r="A18">
        <v>144035</v>
      </c>
      <c r="B18">
        <v>14004</v>
      </c>
      <c r="C18" s="25" t="s">
        <v>120</v>
      </c>
      <c r="D18" s="42" t="s">
        <v>119</v>
      </c>
      <c r="E18" s="26">
        <v>35</v>
      </c>
      <c r="F18" s="51">
        <f>$F$17</f>
        <v>131.53</v>
      </c>
      <c r="G18" s="28">
        <f t="shared" si="2"/>
        <v>4603.55</v>
      </c>
      <c r="H18" s="26">
        <v>14</v>
      </c>
      <c r="I18" s="52">
        <f>$I$17</f>
        <v>151.72999999999999</v>
      </c>
      <c r="J18" s="28">
        <f>H18*I18</f>
        <v>2124.2199999999998</v>
      </c>
      <c r="K18" s="15">
        <f t="shared" si="3"/>
        <v>6727.77</v>
      </c>
      <c r="L18" s="15">
        <f t="shared" si="4"/>
        <v>2242.59</v>
      </c>
    </row>
    <row r="19" spans="1:12" x14ac:dyDescent="0.25">
      <c r="A19">
        <v>140033</v>
      </c>
      <c r="B19">
        <v>23002</v>
      </c>
      <c r="C19" s="25" t="s">
        <v>121</v>
      </c>
      <c r="D19" s="42" t="s">
        <v>119</v>
      </c>
      <c r="E19" s="26">
        <v>5568</v>
      </c>
      <c r="F19" s="51">
        <f t="shared" ref="F19:F28" si="5">$F$17</f>
        <v>131.53</v>
      </c>
      <c r="G19" s="28">
        <f t="shared" si="2"/>
        <v>732359.04</v>
      </c>
      <c r="H19" s="26">
        <v>284</v>
      </c>
      <c r="I19" s="52">
        <f t="shared" ref="I19:I28" si="6">$I$17</f>
        <v>151.72999999999999</v>
      </c>
      <c r="J19" s="28">
        <f t="shared" ref="J19:J26" si="7">H19*I19</f>
        <v>43091.32</v>
      </c>
      <c r="K19" s="15">
        <f t="shared" si="3"/>
        <v>775450.36</v>
      </c>
      <c r="L19" s="15">
        <f t="shared" si="4"/>
        <v>258483.45333333334</v>
      </c>
    </row>
    <row r="20" spans="1:12" x14ac:dyDescent="0.25">
      <c r="A20">
        <v>144039</v>
      </c>
      <c r="B20">
        <v>3021</v>
      </c>
      <c r="C20" s="25" t="s">
        <v>122</v>
      </c>
      <c r="D20" s="42" t="s">
        <v>119</v>
      </c>
      <c r="E20" s="26">
        <v>3385</v>
      </c>
      <c r="F20" s="51">
        <f t="shared" si="5"/>
        <v>131.53</v>
      </c>
      <c r="G20" s="28">
        <f t="shared" si="2"/>
        <v>445229.05</v>
      </c>
      <c r="H20" s="26">
        <v>237</v>
      </c>
      <c r="I20" s="52">
        <f t="shared" si="6"/>
        <v>151.72999999999999</v>
      </c>
      <c r="J20" s="28">
        <f t="shared" si="7"/>
        <v>35960.009999999995</v>
      </c>
      <c r="K20" s="15">
        <f t="shared" si="3"/>
        <v>481189.06</v>
      </c>
      <c r="L20" s="15">
        <f t="shared" si="4"/>
        <v>160396.35333333333</v>
      </c>
    </row>
    <row r="21" spans="1:12" x14ac:dyDescent="0.25">
      <c r="A21">
        <v>144026</v>
      </c>
      <c r="B21">
        <v>3452</v>
      </c>
      <c r="C21" s="25" t="s">
        <v>123</v>
      </c>
      <c r="D21" s="42" t="s">
        <v>119</v>
      </c>
      <c r="E21" s="26">
        <v>10064</v>
      </c>
      <c r="F21" s="51">
        <f t="shared" si="5"/>
        <v>131.53</v>
      </c>
      <c r="G21" s="28">
        <f t="shared" si="2"/>
        <v>1323717.92</v>
      </c>
      <c r="H21" s="26">
        <v>8213</v>
      </c>
      <c r="I21" s="52">
        <f t="shared" si="6"/>
        <v>151.72999999999999</v>
      </c>
      <c r="J21" s="28">
        <f t="shared" si="7"/>
        <v>1246158.49</v>
      </c>
      <c r="K21" s="15">
        <f t="shared" si="3"/>
        <v>2569876.41</v>
      </c>
      <c r="L21" s="15">
        <f t="shared" si="4"/>
        <v>856625.47000000009</v>
      </c>
    </row>
    <row r="22" spans="1:12" x14ac:dyDescent="0.25">
      <c r="A22">
        <v>144034</v>
      </c>
      <c r="B22">
        <v>19404</v>
      </c>
      <c r="C22" s="25" t="s">
        <v>124</v>
      </c>
      <c r="D22" s="42" t="s">
        <v>119</v>
      </c>
      <c r="E22" s="26">
        <v>9188</v>
      </c>
      <c r="F22" s="51">
        <f t="shared" si="5"/>
        <v>131.53</v>
      </c>
      <c r="G22" s="28">
        <f t="shared" si="2"/>
        <v>1208497.6399999999</v>
      </c>
      <c r="H22" s="26">
        <v>1604</v>
      </c>
      <c r="I22" s="52">
        <f t="shared" si="6"/>
        <v>151.72999999999999</v>
      </c>
      <c r="J22" s="28">
        <f t="shared" si="7"/>
        <v>243374.91999999998</v>
      </c>
      <c r="K22" s="15">
        <f t="shared" si="3"/>
        <v>1451872.5599999998</v>
      </c>
      <c r="L22" s="15">
        <f t="shared" si="4"/>
        <v>483957.51999999996</v>
      </c>
    </row>
    <row r="23" spans="1:12" x14ac:dyDescent="0.25">
      <c r="A23">
        <v>144009</v>
      </c>
      <c r="B23">
        <v>6036</v>
      </c>
      <c r="C23" s="25" t="s">
        <v>125</v>
      </c>
      <c r="D23" s="42" t="s">
        <v>119</v>
      </c>
      <c r="E23" s="26">
        <v>7282</v>
      </c>
      <c r="F23" s="51">
        <f t="shared" si="5"/>
        <v>131.53</v>
      </c>
      <c r="G23" s="28">
        <f t="shared" si="2"/>
        <v>957801.46</v>
      </c>
      <c r="H23" s="26">
        <v>2344</v>
      </c>
      <c r="I23" s="52">
        <f t="shared" si="6"/>
        <v>151.72999999999999</v>
      </c>
      <c r="J23" s="28">
        <f t="shared" si="7"/>
        <v>355655.12</v>
      </c>
      <c r="K23" s="15">
        <f t="shared" si="3"/>
        <v>1313456.58</v>
      </c>
      <c r="L23" s="15">
        <f t="shared" si="4"/>
        <v>437818.86000000004</v>
      </c>
    </row>
    <row r="24" spans="1:12" x14ac:dyDescent="0.25">
      <c r="A24">
        <v>19048</v>
      </c>
      <c r="B24">
        <v>19048</v>
      </c>
      <c r="C24" s="25" t="s">
        <v>126</v>
      </c>
      <c r="D24" s="42" t="s">
        <v>119</v>
      </c>
      <c r="E24" s="26">
        <v>3900</v>
      </c>
      <c r="F24" s="51">
        <f t="shared" si="5"/>
        <v>131.53</v>
      </c>
      <c r="G24" s="28">
        <f t="shared" si="2"/>
        <v>512967</v>
      </c>
      <c r="H24" s="26">
        <v>313</v>
      </c>
      <c r="I24" s="52">
        <f t="shared" si="6"/>
        <v>151.72999999999999</v>
      </c>
      <c r="J24" s="28">
        <f t="shared" si="7"/>
        <v>47491.49</v>
      </c>
      <c r="K24" s="15">
        <f t="shared" si="3"/>
        <v>560458.49</v>
      </c>
      <c r="L24" s="15">
        <f t="shared" si="4"/>
        <v>186819.49666666667</v>
      </c>
    </row>
    <row r="25" spans="1:12" x14ac:dyDescent="0.25">
      <c r="A25">
        <v>144029</v>
      </c>
      <c r="B25">
        <v>3013</v>
      </c>
      <c r="C25" s="25" t="s">
        <v>127</v>
      </c>
      <c r="D25" s="42" t="s">
        <v>119</v>
      </c>
      <c r="E25" s="26">
        <v>5384</v>
      </c>
      <c r="F25" s="51">
        <f t="shared" si="5"/>
        <v>131.53</v>
      </c>
      <c r="G25" s="28">
        <f t="shared" si="2"/>
        <v>708157.52</v>
      </c>
      <c r="H25" s="26">
        <v>250</v>
      </c>
      <c r="I25" s="52">
        <f t="shared" si="6"/>
        <v>151.72999999999999</v>
      </c>
      <c r="J25" s="28">
        <f t="shared" si="7"/>
        <v>37932.5</v>
      </c>
      <c r="K25" s="15">
        <f t="shared" si="3"/>
        <v>746090.02</v>
      </c>
      <c r="L25" s="15">
        <f t="shared" si="4"/>
        <v>248696.67333333334</v>
      </c>
    </row>
    <row r="26" spans="1:12" x14ac:dyDescent="0.25">
      <c r="A26">
        <v>144040</v>
      </c>
      <c r="B26">
        <v>4200</v>
      </c>
      <c r="C26" s="25" t="s">
        <v>128</v>
      </c>
      <c r="D26" s="42" t="s">
        <v>119</v>
      </c>
      <c r="E26" s="26">
        <v>7662</v>
      </c>
      <c r="F26" s="51">
        <f t="shared" si="5"/>
        <v>131.53</v>
      </c>
      <c r="G26" s="28">
        <f t="shared" si="2"/>
        <v>1007782.86</v>
      </c>
      <c r="H26" s="26">
        <v>728</v>
      </c>
      <c r="I26" s="52">
        <f t="shared" si="6"/>
        <v>151.72999999999999</v>
      </c>
      <c r="J26" s="28">
        <f t="shared" si="7"/>
        <v>110459.43999999999</v>
      </c>
      <c r="K26" s="15">
        <f t="shared" si="3"/>
        <v>1118242.3</v>
      </c>
      <c r="L26" s="15">
        <f t="shared" si="4"/>
        <v>372747.43333333335</v>
      </c>
    </row>
    <row r="27" spans="1:12" x14ac:dyDescent="0.25">
      <c r="B27">
        <v>14005</v>
      </c>
      <c r="C27" s="25" t="s">
        <v>129</v>
      </c>
      <c r="D27" s="42" t="s">
        <v>119</v>
      </c>
      <c r="E27" s="26">
        <v>3461</v>
      </c>
      <c r="F27" s="51">
        <f t="shared" si="5"/>
        <v>131.53</v>
      </c>
      <c r="G27" s="28">
        <f>F27*E27</f>
        <v>455225.33</v>
      </c>
      <c r="H27" s="26">
        <v>141</v>
      </c>
      <c r="I27" s="52">
        <f t="shared" si="6"/>
        <v>151.72999999999999</v>
      </c>
      <c r="J27" s="28">
        <f>H27*I27</f>
        <v>21393.93</v>
      </c>
      <c r="K27" s="15">
        <f>G27+J27</f>
        <v>476619.26</v>
      </c>
      <c r="L27" s="15">
        <f t="shared" si="4"/>
        <v>158873.08666666667</v>
      </c>
    </row>
    <row r="28" spans="1:12" x14ac:dyDescent="0.25">
      <c r="B28">
        <v>3108</v>
      </c>
      <c r="C28" s="25" t="s">
        <v>130</v>
      </c>
      <c r="D28" s="42" t="s">
        <v>119</v>
      </c>
      <c r="E28" s="26">
        <v>1983</v>
      </c>
      <c r="F28" s="51">
        <f t="shared" si="5"/>
        <v>131.53</v>
      </c>
      <c r="G28" s="28">
        <f>F28*E28</f>
        <v>260823.99</v>
      </c>
      <c r="H28" s="26">
        <v>0</v>
      </c>
      <c r="I28" s="52">
        <f t="shared" si="6"/>
        <v>151.72999999999999</v>
      </c>
      <c r="J28" s="28">
        <f>H28*I28</f>
        <v>0</v>
      </c>
      <c r="K28" s="15">
        <f>G28+J28</f>
        <v>260823.99</v>
      </c>
      <c r="L28" s="15">
        <f>K28/3</f>
        <v>86941.33</v>
      </c>
    </row>
    <row r="29" spans="1:12" ht="15.75" thickBot="1" x14ac:dyDescent="0.3">
      <c r="B29" s="45" t="s">
        <v>131</v>
      </c>
      <c r="C29" s="45"/>
      <c r="D29" s="46"/>
      <c r="E29" s="47">
        <f>SUM(E17:E28)</f>
        <v>59237</v>
      </c>
      <c r="F29" s="45"/>
      <c r="G29" s="48">
        <f>SUM(G17:G28)</f>
        <v>7791442.6100000003</v>
      </c>
      <c r="H29" s="47">
        <f>SUM(H17:H28)</f>
        <v>14391</v>
      </c>
      <c r="I29" s="45"/>
      <c r="J29" s="48">
        <f>SUM(J17:J28)</f>
        <v>2183546.4300000002</v>
      </c>
      <c r="K29" s="48">
        <f>SUM(K17:K28)</f>
        <v>9974989.040000001</v>
      </c>
      <c r="L29" s="50">
        <f t="shared" si="4"/>
        <v>3324996.3466666671</v>
      </c>
    </row>
    <row r="30" spans="1:12" x14ac:dyDescent="0.25">
      <c r="A30">
        <v>143026</v>
      </c>
      <c r="D30" s="42"/>
    </row>
    <row r="31" spans="1:12" x14ac:dyDescent="0.25">
      <c r="A31">
        <v>143028</v>
      </c>
      <c r="B31">
        <v>3093</v>
      </c>
      <c r="C31" s="25" t="s">
        <v>132</v>
      </c>
      <c r="D31" s="42" t="s">
        <v>133</v>
      </c>
      <c r="E31" s="26">
        <v>2857</v>
      </c>
      <c r="F31" s="51">
        <v>584.5</v>
      </c>
      <c r="G31" s="28">
        <f t="shared" ref="G31:G37" si="8">F31*E31</f>
        <v>1669916.5</v>
      </c>
      <c r="H31" s="26">
        <v>9513</v>
      </c>
      <c r="I31" s="51">
        <v>190.32</v>
      </c>
      <c r="J31" s="28">
        <f t="shared" ref="J31:J37" si="9">H31*I31</f>
        <v>1810514.16</v>
      </c>
      <c r="K31" s="15">
        <f t="shared" ref="K31:K37" si="10">G31+J31</f>
        <v>3480430.66</v>
      </c>
      <c r="L31" s="15">
        <f t="shared" ref="L31:L38" si="11">K31/3</f>
        <v>1160143.5533333335</v>
      </c>
    </row>
    <row r="32" spans="1:12" x14ac:dyDescent="0.25">
      <c r="A32">
        <v>143027</v>
      </c>
      <c r="B32">
        <v>18002</v>
      </c>
      <c r="C32" s="25" t="s">
        <v>134</v>
      </c>
      <c r="D32" s="42" t="s">
        <v>133</v>
      </c>
      <c r="E32" s="26">
        <v>748</v>
      </c>
      <c r="F32" s="51">
        <f t="shared" ref="F32:F37" si="12">$F$31</f>
        <v>584.5</v>
      </c>
      <c r="G32" s="28">
        <f t="shared" si="8"/>
        <v>437206</v>
      </c>
      <c r="H32" s="26">
        <v>0</v>
      </c>
      <c r="I32" s="51">
        <f t="shared" ref="I32:I37" si="13">$I$31</f>
        <v>190.32</v>
      </c>
      <c r="J32" s="28">
        <f t="shared" si="9"/>
        <v>0</v>
      </c>
      <c r="K32" s="15">
        <f t="shared" si="10"/>
        <v>437206</v>
      </c>
      <c r="L32" s="15">
        <f t="shared" si="11"/>
        <v>145735.33333333334</v>
      </c>
    </row>
    <row r="33" spans="1:12" x14ac:dyDescent="0.25">
      <c r="A33">
        <v>143025</v>
      </c>
      <c r="B33">
        <v>23010</v>
      </c>
      <c r="C33" s="25" t="s">
        <v>135</v>
      </c>
      <c r="D33" s="42" t="s">
        <v>133</v>
      </c>
      <c r="E33" s="26">
        <v>569</v>
      </c>
      <c r="F33" s="51">
        <f t="shared" si="12"/>
        <v>584.5</v>
      </c>
      <c r="G33" s="28">
        <f t="shared" si="8"/>
        <v>332580.5</v>
      </c>
      <c r="H33" s="26">
        <v>681</v>
      </c>
      <c r="I33" s="51">
        <f t="shared" si="13"/>
        <v>190.32</v>
      </c>
      <c r="J33" s="28">
        <f t="shared" si="9"/>
        <v>129607.92</v>
      </c>
      <c r="K33" s="15">
        <f t="shared" si="10"/>
        <v>462188.42</v>
      </c>
      <c r="L33" s="15">
        <f t="shared" si="11"/>
        <v>154062.80666666667</v>
      </c>
    </row>
    <row r="34" spans="1:12" x14ac:dyDescent="0.25">
      <c r="B34">
        <v>3080</v>
      </c>
      <c r="C34" s="25" t="s">
        <v>136</v>
      </c>
      <c r="D34" s="42" t="s">
        <v>133</v>
      </c>
      <c r="E34" s="26">
        <v>2478</v>
      </c>
      <c r="F34" s="51">
        <f t="shared" si="12"/>
        <v>584.5</v>
      </c>
      <c r="G34" s="28">
        <f t="shared" si="8"/>
        <v>1448391</v>
      </c>
      <c r="H34" s="26">
        <v>1822</v>
      </c>
      <c r="I34" s="51">
        <f t="shared" si="13"/>
        <v>190.32</v>
      </c>
      <c r="J34" s="28">
        <f t="shared" si="9"/>
        <v>346763.04</v>
      </c>
      <c r="K34" s="15">
        <f t="shared" si="10"/>
        <v>1795154.04</v>
      </c>
      <c r="L34" s="15">
        <f t="shared" si="11"/>
        <v>598384.68000000005</v>
      </c>
    </row>
    <row r="35" spans="1:12" x14ac:dyDescent="0.25">
      <c r="B35">
        <v>5016</v>
      </c>
      <c r="C35" s="25" t="s">
        <v>137</v>
      </c>
      <c r="D35" s="42" t="s">
        <v>133</v>
      </c>
      <c r="E35" s="26">
        <v>19</v>
      </c>
      <c r="F35" s="51">
        <f t="shared" si="12"/>
        <v>584.5</v>
      </c>
      <c r="G35" s="28">
        <f t="shared" si="8"/>
        <v>11105.5</v>
      </c>
      <c r="H35" s="26">
        <v>0</v>
      </c>
      <c r="I35" s="51">
        <f t="shared" si="13"/>
        <v>190.32</v>
      </c>
      <c r="J35" s="28">
        <f t="shared" si="9"/>
        <v>0</v>
      </c>
      <c r="K35" s="15">
        <f t="shared" si="10"/>
        <v>11105.5</v>
      </c>
      <c r="L35" s="15">
        <f t="shared" si="11"/>
        <v>3701.8333333333335</v>
      </c>
    </row>
    <row r="36" spans="1:12" x14ac:dyDescent="0.25">
      <c r="B36" s="53">
        <v>12003</v>
      </c>
      <c r="C36" t="s">
        <v>138</v>
      </c>
      <c r="D36" s="42" t="s">
        <v>133</v>
      </c>
      <c r="E36" s="26">
        <v>143</v>
      </c>
      <c r="F36" s="51">
        <f t="shared" si="12"/>
        <v>584.5</v>
      </c>
      <c r="G36" s="28">
        <f t="shared" si="8"/>
        <v>83583.5</v>
      </c>
      <c r="H36" s="26">
        <v>0</v>
      </c>
      <c r="I36" s="51">
        <f t="shared" si="13"/>
        <v>190.32</v>
      </c>
      <c r="J36" s="28">
        <f t="shared" si="9"/>
        <v>0</v>
      </c>
      <c r="K36" s="15">
        <f t="shared" si="10"/>
        <v>83583.5</v>
      </c>
      <c r="L36" s="15">
        <f>K36/3</f>
        <v>27861.166666666668</v>
      </c>
    </row>
    <row r="37" spans="1:12" x14ac:dyDescent="0.25">
      <c r="B37" s="53">
        <v>19037</v>
      </c>
      <c r="C37" t="s">
        <v>139</v>
      </c>
      <c r="D37" s="42" t="s">
        <v>133</v>
      </c>
      <c r="E37" s="26">
        <v>331</v>
      </c>
      <c r="F37" s="51">
        <f t="shared" si="12"/>
        <v>584.5</v>
      </c>
      <c r="G37" s="28">
        <f t="shared" si="8"/>
        <v>193469.5</v>
      </c>
      <c r="H37" s="26">
        <v>0</v>
      </c>
      <c r="I37" s="51">
        <f t="shared" si="13"/>
        <v>190.32</v>
      </c>
      <c r="J37" s="28">
        <f t="shared" si="9"/>
        <v>0</v>
      </c>
      <c r="K37" s="15">
        <f t="shared" si="10"/>
        <v>193469.5</v>
      </c>
      <c r="L37" s="15">
        <f>K37/3</f>
        <v>64489.833333333336</v>
      </c>
    </row>
    <row r="38" spans="1:12" ht="15.75" thickBot="1" x14ac:dyDescent="0.3">
      <c r="B38" s="45" t="s">
        <v>140</v>
      </c>
      <c r="C38" s="45"/>
      <c r="D38" s="46"/>
      <c r="E38" s="47">
        <f>SUM(E31:E37)</f>
        <v>7145</v>
      </c>
      <c r="F38" s="45"/>
      <c r="G38" s="48">
        <f>SUM(G31:G37)</f>
        <v>4176252.5</v>
      </c>
      <c r="H38" s="47">
        <f>SUM(H31:H37)</f>
        <v>12016</v>
      </c>
      <c r="I38" s="45"/>
      <c r="J38" s="48">
        <f>SUM(J31:J37)</f>
        <v>2286885.1199999996</v>
      </c>
      <c r="K38" s="48">
        <f>SUM(K31:K37)</f>
        <v>6463137.6200000001</v>
      </c>
      <c r="L38" s="50">
        <f t="shared" si="11"/>
        <v>2154379.2066666665</v>
      </c>
    </row>
    <row r="40" spans="1:12" x14ac:dyDescent="0.25">
      <c r="F40" s="54"/>
    </row>
    <row r="41" spans="1:12" x14ac:dyDescent="0.25">
      <c r="F41" s="54"/>
    </row>
    <row r="42" spans="1:12" x14ac:dyDescent="0.25">
      <c r="B42" s="55"/>
      <c r="C42" s="56"/>
    </row>
  </sheetData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761D-ABE3-4FDC-A298-56CBCC89A966}">
  <dimension ref="A1:R52"/>
  <sheetViews>
    <sheetView topLeftCell="B1" workbookViewId="0">
      <pane ySplit="8" topLeftCell="A35" activePane="bottomLeft" state="frozen"/>
      <selection activeCell="E11" sqref="E11"/>
      <selection pane="bottomLeft" activeCell="C1" sqref="C1"/>
    </sheetView>
  </sheetViews>
  <sheetFormatPr defaultRowHeight="15" x14ac:dyDescent="0.25"/>
  <cols>
    <col min="1" max="1" width="9.140625" hidden="1" customWidth="1"/>
    <col min="3" max="3" width="36.5703125" customWidth="1"/>
    <col min="4" max="4" width="15.85546875" customWidth="1"/>
    <col min="5" max="5" width="9.7109375" style="26" bestFit="1" customWidth="1"/>
    <col min="6" max="6" width="9.7109375" bestFit="1" customWidth="1"/>
    <col min="7" max="7" width="9.42578125" bestFit="1" customWidth="1"/>
    <col min="8" max="8" width="10.5703125" bestFit="1" customWidth="1"/>
    <col min="9" max="9" width="13.5703125" customWidth="1"/>
    <col min="10" max="10" width="4.42578125" customWidth="1"/>
    <col min="11" max="11" width="10.5703125" bestFit="1" customWidth="1"/>
    <col min="12" max="12" width="9.7109375" bestFit="1" customWidth="1"/>
    <col min="13" max="13" width="8.5703125" customWidth="1"/>
    <col min="15" max="15" width="16.85546875" bestFit="1" customWidth="1"/>
    <col min="16" max="16" width="16.42578125" bestFit="1" customWidth="1"/>
    <col min="17" max="17" width="14.28515625" bestFit="1" customWidth="1"/>
    <col min="18" max="18" width="11.5703125" bestFit="1" customWidth="1"/>
  </cols>
  <sheetData>
    <row r="1" spans="1:18" x14ac:dyDescent="0.25">
      <c r="A1" s="1" t="s">
        <v>0</v>
      </c>
      <c r="B1" s="1" t="s">
        <v>0</v>
      </c>
      <c r="D1" s="26"/>
      <c r="E1"/>
    </row>
    <row r="2" spans="1:18" x14ac:dyDescent="0.25">
      <c r="A2" s="1" t="s">
        <v>141</v>
      </c>
      <c r="B2" s="1" t="s">
        <v>141</v>
      </c>
      <c r="D2" s="26"/>
      <c r="E2"/>
    </row>
    <row r="3" spans="1:18" x14ac:dyDescent="0.25">
      <c r="D3" s="26"/>
      <c r="E3"/>
    </row>
    <row r="4" spans="1:18" x14ac:dyDescent="0.25">
      <c r="B4" s="1" t="s">
        <v>6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x14ac:dyDescent="0.25">
      <c r="B5" s="1"/>
      <c r="E5" s="57">
        <v>126040</v>
      </c>
      <c r="F5" s="58"/>
      <c r="G5" s="59">
        <f>AVERAGE(G9:G38)</f>
        <v>1.4878061315176601</v>
      </c>
      <c r="H5" s="58"/>
      <c r="I5" s="58"/>
      <c r="J5" s="58"/>
      <c r="K5" s="58"/>
      <c r="L5" s="58"/>
      <c r="M5" s="59">
        <f>AVERAGE(M9:M38)</f>
        <v>0.27115373721758457</v>
      </c>
      <c r="N5" s="58"/>
      <c r="O5" s="60">
        <f>O6*4</f>
        <v>1426319237.2672002</v>
      </c>
      <c r="P5" s="61">
        <f>P7*4</f>
        <v>2012812917.8047998</v>
      </c>
      <c r="Q5" s="58"/>
      <c r="R5" s="58"/>
    </row>
    <row r="6" spans="1:18" x14ac:dyDescent="0.25">
      <c r="B6" s="1" t="s">
        <v>7</v>
      </c>
      <c r="E6" s="57">
        <v>31510</v>
      </c>
      <c r="F6" s="57">
        <v>52067.97589999999</v>
      </c>
      <c r="G6" s="58">
        <f>F6/E6</f>
        <v>1.6524270358616309</v>
      </c>
      <c r="H6" s="58"/>
      <c r="I6" s="57">
        <f>SUM(I9:I38)</f>
        <v>89244420.531200007</v>
      </c>
      <c r="J6" s="57"/>
      <c r="K6" s="57">
        <v>1668382</v>
      </c>
      <c r="L6" s="57">
        <v>416565.19779999985</v>
      </c>
      <c r="M6" s="58">
        <f>L6/K6</f>
        <v>0.24968214581552656</v>
      </c>
      <c r="N6" s="58"/>
      <c r="O6" s="57">
        <f>SUM(O9:O52)</f>
        <v>356579809.31680006</v>
      </c>
      <c r="P6" s="58"/>
      <c r="Q6" s="58"/>
      <c r="R6" s="57"/>
    </row>
    <row r="7" spans="1:18" x14ac:dyDescent="0.25">
      <c r="E7" s="62" t="s">
        <v>142</v>
      </c>
      <c r="F7" s="62"/>
      <c r="G7" s="62"/>
      <c r="H7" s="62"/>
      <c r="I7" s="62"/>
      <c r="J7" s="63"/>
      <c r="K7" s="62" t="s">
        <v>143</v>
      </c>
      <c r="L7" s="62"/>
      <c r="M7" s="62"/>
      <c r="N7" s="62"/>
      <c r="O7" s="62"/>
      <c r="P7" s="64">
        <f>SUM(P9:P52)</f>
        <v>503203229.45119995</v>
      </c>
      <c r="Q7" s="64">
        <f>SUM(Q9:Q52)</f>
        <v>167734409.8170667</v>
      </c>
      <c r="R7" s="63"/>
    </row>
    <row r="8" spans="1:18" ht="45" x14ac:dyDescent="0.25">
      <c r="B8" s="18" t="s">
        <v>8</v>
      </c>
      <c r="C8" s="18" t="s">
        <v>9</v>
      </c>
      <c r="D8" s="18" t="s">
        <v>144</v>
      </c>
      <c r="E8" s="19" t="s">
        <v>145</v>
      </c>
      <c r="F8" s="18" t="s">
        <v>146</v>
      </c>
      <c r="G8" s="18" t="s">
        <v>147</v>
      </c>
      <c r="H8" s="18" t="s">
        <v>148</v>
      </c>
      <c r="I8" s="18" t="s">
        <v>149</v>
      </c>
      <c r="J8" s="65"/>
      <c r="K8" s="18" t="s">
        <v>150</v>
      </c>
      <c r="L8" s="18" t="s">
        <v>146</v>
      </c>
      <c r="M8" s="18" t="s">
        <v>147</v>
      </c>
      <c r="N8" s="18" t="s">
        <v>148</v>
      </c>
      <c r="O8" s="18" t="s">
        <v>149</v>
      </c>
      <c r="P8" s="18" t="s">
        <v>151</v>
      </c>
      <c r="Q8" s="18" t="s">
        <v>18</v>
      </c>
      <c r="R8" s="65"/>
    </row>
    <row r="9" spans="1:18" x14ac:dyDescent="0.25">
      <c r="A9">
        <v>140208</v>
      </c>
      <c r="B9" s="24">
        <v>1003</v>
      </c>
      <c r="C9" s="25" t="s">
        <v>152</v>
      </c>
      <c r="D9" t="s">
        <v>163</v>
      </c>
      <c r="E9" s="26">
        <v>66</v>
      </c>
      <c r="F9" s="66">
        <v>118.9494</v>
      </c>
      <c r="G9" s="66">
        <f t="shared" ref="G9:G52" si="0">IFERROR(F9/E9,0)</f>
        <v>1.8022636363636364</v>
      </c>
      <c r="H9" s="16">
        <v>2816</v>
      </c>
      <c r="I9" s="28">
        <f t="shared" ref="I9:I52" si="1">E9*G9*H9</f>
        <v>334961.51039999997</v>
      </c>
      <c r="J9" s="28"/>
      <c r="K9" s="26">
        <v>9021</v>
      </c>
      <c r="L9" s="66">
        <v>2234.6534000000001</v>
      </c>
      <c r="M9" s="66">
        <f t="shared" ref="M9:M52" si="2">IFERROR(L9/K9,0)</f>
        <v>0.24771681631748144</v>
      </c>
      <c r="N9" s="67">
        <v>856</v>
      </c>
      <c r="O9" s="15">
        <f>K9*M9*N9</f>
        <v>1912863.3104000001</v>
      </c>
      <c r="P9" s="15">
        <f t="shared" ref="P9:P52" si="3">O9+I9</f>
        <v>2247824.8207999999</v>
      </c>
      <c r="Q9" s="15">
        <f>P9/3</f>
        <v>749274.94026666658</v>
      </c>
      <c r="R9" s="28"/>
    </row>
    <row r="10" spans="1:18" x14ac:dyDescent="0.25">
      <c r="B10" s="24">
        <v>1007</v>
      </c>
      <c r="C10" s="25" t="s">
        <v>153</v>
      </c>
      <c r="D10" t="s">
        <v>163</v>
      </c>
      <c r="E10" s="26">
        <v>660</v>
      </c>
      <c r="F10" s="66">
        <v>705.85090000000002</v>
      </c>
      <c r="G10" s="66">
        <f t="shared" si="0"/>
        <v>1.0694710606060607</v>
      </c>
      <c r="H10" s="16">
        <v>2816</v>
      </c>
      <c r="I10" s="28">
        <f t="shared" si="1"/>
        <v>1987676.1344000001</v>
      </c>
      <c r="J10" s="28"/>
      <c r="K10" s="26">
        <v>24184</v>
      </c>
      <c r="L10" s="66">
        <v>7617.0416999999979</v>
      </c>
      <c r="M10" s="66">
        <f t="shared" si="2"/>
        <v>0.31496202861395955</v>
      </c>
      <c r="N10" s="67">
        <v>856</v>
      </c>
      <c r="O10" s="15">
        <f t="shared" ref="O10:O52" si="4">K10*M10*N10</f>
        <v>6520187.6951999981</v>
      </c>
      <c r="P10" s="15">
        <f t="shared" si="3"/>
        <v>8507863.8295999989</v>
      </c>
      <c r="Q10" s="15">
        <f t="shared" ref="Q10:Q52" si="5">P10/3</f>
        <v>2835954.6098666661</v>
      </c>
      <c r="R10" s="28"/>
    </row>
    <row r="11" spans="1:18" x14ac:dyDescent="0.25">
      <c r="A11">
        <v>140048</v>
      </c>
      <c r="B11" s="24">
        <v>2002</v>
      </c>
      <c r="C11" s="25" t="s">
        <v>154</v>
      </c>
      <c r="D11" t="s">
        <v>163</v>
      </c>
      <c r="E11" s="26">
        <v>286</v>
      </c>
      <c r="F11" s="66">
        <v>321.67529999999999</v>
      </c>
      <c r="G11" s="66">
        <f t="shared" si="0"/>
        <v>1.1247388111888112</v>
      </c>
      <c r="H11" s="16">
        <v>2816</v>
      </c>
      <c r="I11" s="28">
        <f t="shared" si="1"/>
        <v>905837.64480000001</v>
      </c>
      <c r="J11" s="28"/>
      <c r="K11" s="26">
        <v>9336</v>
      </c>
      <c r="L11" s="66">
        <v>2854.1671000000006</v>
      </c>
      <c r="M11" s="66">
        <f t="shared" si="2"/>
        <v>0.30571627035132826</v>
      </c>
      <c r="N11" s="67">
        <v>856</v>
      </c>
      <c r="O11" s="15">
        <f t="shared" si="4"/>
        <v>2443167.0376000004</v>
      </c>
      <c r="P11" s="15">
        <f t="shared" si="3"/>
        <v>3349004.6824000003</v>
      </c>
      <c r="Q11" s="15">
        <f t="shared" si="5"/>
        <v>1116334.8941333333</v>
      </c>
      <c r="R11" s="28"/>
    </row>
    <row r="12" spans="1:18" x14ac:dyDescent="0.25">
      <c r="A12">
        <v>143300</v>
      </c>
      <c r="B12" s="24">
        <v>2006</v>
      </c>
      <c r="C12" s="25" t="s">
        <v>155</v>
      </c>
      <c r="D12" t="s">
        <v>163</v>
      </c>
      <c r="E12" s="26">
        <v>730</v>
      </c>
      <c r="F12" s="66">
        <v>758.90570000000037</v>
      </c>
      <c r="G12" s="66">
        <f t="shared" si="0"/>
        <v>1.0395968493150689</v>
      </c>
      <c r="H12" s="16">
        <v>2816</v>
      </c>
      <c r="I12" s="28">
        <f t="shared" si="1"/>
        <v>2137078.4512000009</v>
      </c>
      <c r="J12" s="28"/>
      <c r="K12" s="26">
        <v>19055</v>
      </c>
      <c r="L12" s="66">
        <v>6204.1877000000004</v>
      </c>
      <c r="M12" s="66">
        <f t="shared" si="2"/>
        <v>0.32559368669640515</v>
      </c>
      <c r="N12" s="67">
        <v>856</v>
      </c>
      <c r="O12" s="15">
        <f t="shared" si="4"/>
        <v>5310784.6712000007</v>
      </c>
      <c r="P12" s="15">
        <f t="shared" si="3"/>
        <v>7447863.1224000016</v>
      </c>
      <c r="Q12" s="15">
        <f t="shared" si="5"/>
        <v>2482621.0408000005</v>
      </c>
      <c r="R12" s="28"/>
    </row>
    <row r="13" spans="1:18" x14ac:dyDescent="0.25">
      <c r="A13">
        <v>140091</v>
      </c>
      <c r="B13" s="24">
        <v>2015</v>
      </c>
      <c r="C13" s="25" t="s">
        <v>46</v>
      </c>
      <c r="D13" t="s">
        <v>163</v>
      </c>
      <c r="E13" s="26">
        <v>696</v>
      </c>
      <c r="F13" s="66">
        <v>963.06119999999987</v>
      </c>
      <c r="G13" s="66">
        <f t="shared" si="0"/>
        <v>1.3837086206896549</v>
      </c>
      <c r="H13" s="16">
        <v>2816</v>
      </c>
      <c r="I13" s="28">
        <f t="shared" si="1"/>
        <v>2711980.3391999998</v>
      </c>
      <c r="J13" s="28"/>
      <c r="K13" s="26">
        <v>30720</v>
      </c>
      <c r="L13" s="66">
        <v>6718.8865999999998</v>
      </c>
      <c r="M13" s="66">
        <f t="shared" si="2"/>
        <v>0.21871375651041666</v>
      </c>
      <c r="N13" s="67">
        <v>856</v>
      </c>
      <c r="O13" s="15">
        <f t="shared" si="4"/>
        <v>5751366.9295999995</v>
      </c>
      <c r="P13" s="15">
        <f t="shared" si="3"/>
        <v>8463347.2687999997</v>
      </c>
      <c r="Q13" s="15">
        <f t="shared" si="5"/>
        <v>2821115.7562666666</v>
      </c>
      <c r="R13" s="28"/>
    </row>
    <row r="14" spans="1:18" x14ac:dyDescent="0.25">
      <c r="B14" s="24">
        <v>3005</v>
      </c>
      <c r="C14" s="25" t="s">
        <v>156</v>
      </c>
      <c r="D14" t="s">
        <v>163</v>
      </c>
      <c r="E14" s="26">
        <v>736</v>
      </c>
      <c r="F14" s="66">
        <v>622.50319999999999</v>
      </c>
      <c r="G14" s="66">
        <f t="shared" si="0"/>
        <v>0.8457923913043478</v>
      </c>
      <c r="H14" s="16">
        <v>2816</v>
      </c>
      <c r="I14" s="28">
        <f t="shared" si="1"/>
        <v>1752969.0112000001</v>
      </c>
      <c r="J14" s="28"/>
      <c r="K14" s="26">
        <v>20353</v>
      </c>
      <c r="L14" s="66">
        <v>8079.4979999999987</v>
      </c>
      <c r="M14" s="66">
        <f t="shared" si="2"/>
        <v>0.3969684076057583</v>
      </c>
      <c r="N14" s="67">
        <v>856</v>
      </c>
      <c r="O14" s="15">
        <f t="shared" si="4"/>
        <v>6916050.2879999988</v>
      </c>
      <c r="P14" s="15">
        <f t="shared" si="3"/>
        <v>8669019.2991999984</v>
      </c>
      <c r="Q14" s="15">
        <f t="shared" si="5"/>
        <v>2889673.0997333326</v>
      </c>
      <c r="R14" s="28"/>
    </row>
    <row r="15" spans="1:18" x14ac:dyDescent="0.25">
      <c r="A15">
        <v>140184</v>
      </c>
      <c r="B15" s="24">
        <v>3023</v>
      </c>
      <c r="C15" s="25" t="s">
        <v>157</v>
      </c>
      <c r="D15" t="s">
        <v>163</v>
      </c>
      <c r="E15" s="26">
        <v>2720</v>
      </c>
      <c r="F15" s="66">
        <v>6279.2206999999989</v>
      </c>
      <c r="G15" s="66">
        <f t="shared" si="0"/>
        <v>2.3085370220588231</v>
      </c>
      <c r="H15" s="16">
        <v>2816</v>
      </c>
      <c r="I15" s="28">
        <f t="shared" si="1"/>
        <v>17682285.491199996</v>
      </c>
      <c r="J15" s="28"/>
      <c r="K15" s="26">
        <v>96246</v>
      </c>
      <c r="L15" s="66">
        <v>29659.252200000003</v>
      </c>
      <c r="M15" s="66">
        <f t="shared" si="2"/>
        <v>0.30816088149117887</v>
      </c>
      <c r="N15" s="67">
        <v>856</v>
      </c>
      <c r="O15" s="15">
        <f t="shared" si="4"/>
        <v>25388319.883200001</v>
      </c>
      <c r="P15" s="15">
        <f t="shared" si="3"/>
        <v>43070605.374399997</v>
      </c>
      <c r="Q15" s="15">
        <f t="shared" si="5"/>
        <v>14356868.458133332</v>
      </c>
      <c r="R15" s="28"/>
    </row>
    <row r="16" spans="1:18" x14ac:dyDescent="0.25">
      <c r="A16">
        <v>140053</v>
      </c>
      <c r="B16" s="24">
        <v>3025</v>
      </c>
      <c r="C16" s="25" t="s">
        <v>158</v>
      </c>
      <c r="D16" t="s">
        <v>163</v>
      </c>
      <c r="E16" s="26">
        <v>928</v>
      </c>
      <c r="F16" s="66">
        <v>2361.0119</v>
      </c>
      <c r="G16" s="66">
        <f t="shared" si="0"/>
        <v>2.5441938577586205</v>
      </c>
      <c r="H16" s="16">
        <v>2816</v>
      </c>
      <c r="I16" s="28">
        <f t="shared" si="1"/>
        <v>6648609.5104</v>
      </c>
      <c r="J16" s="28"/>
      <c r="K16" s="26">
        <v>86578</v>
      </c>
      <c r="L16" s="66">
        <v>29118.035100000001</v>
      </c>
      <c r="M16" s="66">
        <f t="shared" si="2"/>
        <v>0.33632141075099908</v>
      </c>
      <c r="N16" s="67">
        <v>856</v>
      </c>
      <c r="O16" s="15">
        <f t="shared" si="4"/>
        <v>24925038.045599997</v>
      </c>
      <c r="P16" s="15">
        <f t="shared" si="3"/>
        <v>31573647.555999998</v>
      </c>
      <c r="Q16" s="15">
        <f t="shared" si="5"/>
        <v>10524549.185333332</v>
      </c>
      <c r="R16" s="28"/>
    </row>
    <row r="17" spans="1:18" x14ac:dyDescent="0.25">
      <c r="A17">
        <v>140054</v>
      </c>
      <c r="B17" s="24">
        <v>3048</v>
      </c>
      <c r="C17" s="25" t="s">
        <v>159</v>
      </c>
      <c r="D17" t="s">
        <v>163</v>
      </c>
      <c r="E17" s="26">
        <v>1963</v>
      </c>
      <c r="F17" s="66">
        <v>3866.1378999999997</v>
      </c>
      <c r="G17" s="66">
        <f t="shared" si="0"/>
        <v>1.9695047885888943</v>
      </c>
      <c r="H17" s="16">
        <v>2816</v>
      </c>
      <c r="I17" s="28">
        <f t="shared" si="1"/>
        <v>10887044.326399999</v>
      </c>
      <c r="J17" s="28"/>
      <c r="K17" s="26">
        <v>79410</v>
      </c>
      <c r="L17" s="66">
        <v>25463.800899999995</v>
      </c>
      <c r="M17" s="66">
        <f t="shared" si="2"/>
        <v>0.32066239642362415</v>
      </c>
      <c r="N17" s="67">
        <v>856</v>
      </c>
      <c r="O17" s="15">
        <f t="shared" si="4"/>
        <v>21797013.570399996</v>
      </c>
      <c r="P17" s="15">
        <f t="shared" si="3"/>
        <v>32684057.896799996</v>
      </c>
      <c r="Q17" s="15">
        <f t="shared" si="5"/>
        <v>10894685.965599999</v>
      </c>
      <c r="R17" s="28"/>
    </row>
    <row r="18" spans="1:18" x14ac:dyDescent="0.25">
      <c r="A18">
        <v>140164</v>
      </c>
      <c r="B18" s="24">
        <v>3055</v>
      </c>
      <c r="C18" s="25" t="s">
        <v>160</v>
      </c>
      <c r="D18" t="s">
        <v>163</v>
      </c>
      <c r="E18" s="26">
        <v>470</v>
      </c>
      <c r="F18" s="66">
        <v>577.71910000000003</v>
      </c>
      <c r="G18" s="66">
        <f t="shared" si="0"/>
        <v>1.2291895744680852</v>
      </c>
      <c r="H18" s="16">
        <v>2816</v>
      </c>
      <c r="I18" s="28">
        <f t="shared" si="1"/>
        <v>1626856.9856</v>
      </c>
      <c r="J18" s="28"/>
      <c r="K18" s="26">
        <v>17426</v>
      </c>
      <c r="L18" s="66">
        <v>4378.6173999999992</v>
      </c>
      <c r="M18" s="66">
        <f t="shared" si="2"/>
        <v>0.25126921840927346</v>
      </c>
      <c r="N18" s="67">
        <v>856</v>
      </c>
      <c r="O18" s="15">
        <f t="shared" si="4"/>
        <v>3748096.4943999993</v>
      </c>
      <c r="P18" s="15">
        <f t="shared" si="3"/>
        <v>5374953.4799999995</v>
      </c>
      <c r="Q18" s="15">
        <f t="shared" si="5"/>
        <v>1791651.16</v>
      </c>
      <c r="R18" s="28"/>
    </row>
    <row r="19" spans="1:18" x14ac:dyDescent="0.25">
      <c r="A19">
        <v>140281</v>
      </c>
      <c r="B19" s="24">
        <v>3067</v>
      </c>
      <c r="C19" s="25" t="s">
        <v>161</v>
      </c>
      <c r="D19" t="s">
        <v>163</v>
      </c>
      <c r="E19" s="26">
        <v>204</v>
      </c>
      <c r="F19" s="66">
        <v>429.3252</v>
      </c>
      <c r="G19" s="66">
        <f t="shared" si="0"/>
        <v>2.1045352941176469</v>
      </c>
      <c r="H19" s="16">
        <v>2816</v>
      </c>
      <c r="I19" s="28">
        <f t="shared" si="1"/>
        <v>1208979.7631999999</v>
      </c>
      <c r="J19" s="28"/>
      <c r="K19" s="26">
        <v>5542</v>
      </c>
      <c r="L19" s="66">
        <v>1443.0190000000002</v>
      </c>
      <c r="M19" s="66">
        <f t="shared" si="2"/>
        <v>0.26037874413569112</v>
      </c>
      <c r="N19" s="67">
        <v>856</v>
      </c>
      <c r="O19" s="15">
        <f t="shared" si="4"/>
        <v>1235224.2640000002</v>
      </c>
      <c r="P19" s="15">
        <f t="shared" si="3"/>
        <v>2444204.0272000004</v>
      </c>
      <c r="Q19" s="15">
        <f t="shared" si="5"/>
        <v>814734.67573333345</v>
      </c>
      <c r="R19" s="28"/>
    </row>
    <row r="20" spans="1:18" x14ac:dyDescent="0.25">
      <c r="A20">
        <v>140304</v>
      </c>
      <c r="B20" s="24">
        <v>3072</v>
      </c>
      <c r="C20" s="25" t="s">
        <v>162</v>
      </c>
      <c r="D20" t="s">
        <v>163</v>
      </c>
      <c r="E20" s="26">
        <v>616</v>
      </c>
      <c r="F20" s="66">
        <v>845.98739999999998</v>
      </c>
      <c r="G20" s="66">
        <f>IFERROR(F20/E20,0)</f>
        <v>1.3733561688311688</v>
      </c>
      <c r="H20" s="16">
        <v>2816</v>
      </c>
      <c r="I20" s="28">
        <f>E20*G20*H20</f>
        <v>2382300.5183999999</v>
      </c>
      <c r="J20" s="28"/>
      <c r="K20" s="26">
        <v>27101</v>
      </c>
      <c r="L20" s="66">
        <v>5550.8804000000009</v>
      </c>
      <c r="M20" s="66">
        <f>IFERROR(L20/K20,0)</f>
        <v>0.20482197704881741</v>
      </c>
      <c r="N20" s="67">
        <v>856</v>
      </c>
      <c r="O20" s="15">
        <f>K20*M20*N20</f>
        <v>4751553.6224000007</v>
      </c>
      <c r="P20" s="15">
        <f>O20+I20</f>
        <v>7133854.1408000011</v>
      </c>
      <c r="Q20" s="15">
        <f>P20/3</f>
        <v>2377951.3802666669</v>
      </c>
      <c r="R20" s="15"/>
    </row>
    <row r="21" spans="1:18" x14ac:dyDescent="0.25">
      <c r="A21">
        <v>140067</v>
      </c>
      <c r="B21" s="24">
        <v>3073</v>
      </c>
      <c r="C21" s="25" t="s">
        <v>164</v>
      </c>
      <c r="D21" t="s">
        <v>163</v>
      </c>
      <c r="E21" s="26">
        <v>519</v>
      </c>
      <c r="F21" s="66">
        <v>760.8986000000001</v>
      </c>
      <c r="G21" s="66">
        <f t="shared" si="0"/>
        <v>1.4660859344894028</v>
      </c>
      <c r="H21" s="16">
        <v>2816</v>
      </c>
      <c r="I21" s="28">
        <f t="shared" si="1"/>
        <v>2142690.4576000003</v>
      </c>
      <c r="J21" s="28"/>
      <c r="K21" s="26">
        <v>25692</v>
      </c>
      <c r="L21" s="66">
        <v>10398.604899999998</v>
      </c>
      <c r="M21" s="66">
        <f t="shared" si="2"/>
        <v>0.40474096605947368</v>
      </c>
      <c r="N21" s="67">
        <v>856</v>
      </c>
      <c r="O21" s="15">
        <f t="shared" si="4"/>
        <v>8901205.7943999991</v>
      </c>
      <c r="P21" s="15">
        <f t="shared" si="3"/>
        <v>11043896.252</v>
      </c>
      <c r="Q21" s="15">
        <f t="shared" si="5"/>
        <v>3681298.7506666668</v>
      </c>
      <c r="R21" s="28"/>
    </row>
    <row r="22" spans="1:18" x14ac:dyDescent="0.25">
      <c r="A22">
        <v>140161</v>
      </c>
      <c r="B22" s="24">
        <v>3122</v>
      </c>
      <c r="C22" s="25" t="s">
        <v>165</v>
      </c>
      <c r="D22" t="s">
        <v>163</v>
      </c>
      <c r="E22" s="26">
        <v>1883</v>
      </c>
      <c r="F22" s="66">
        <v>3692.0361000000003</v>
      </c>
      <c r="G22" s="66">
        <f t="shared" si="0"/>
        <v>1.9607201805629317</v>
      </c>
      <c r="H22" s="16">
        <v>2816</v>
      </c>
      <c r="I22" s="28">
        <f t="shared" si="1"/>
        <v>10396773.657600001</v>
      </c>
      <c r="J22" s="28"/>
      <c r="K22" s="26">
        <v>78675</v>
      </c>
      <c r="L22" s="66">
        <v>13915.791400000002</v>
      </c>
      <c r="M22" s="66">
        <f t="shared" si="2"/>
        <v>0.17687691642834447</v>
      </c>
      <c r="N22" s="67">
        <v>856</v>
      </c>
      <c r="O22" s="15">
        <f t="shared" si="4"/>
        <v>11911917.4384</v>
      </c>
      <c r="P22" s="15">
        <f t="shared" si="3"/>
        <v>22308691.096000001</v>
      </c>
      <c r="Q22" s="15">
        <f t="shared" si="5"/>
        <v>7436230.3653333336</v>
      </c>
      <c r="R22" s="28"/>
    </row>
    <row r="23" spans="1:18" x14ac:dyDescent="0.25">
      <c r="A23">
        <v>140052</v>
      </c>
      <c r="B23" s="24">
        <v>4001</v>
      </c>
      <c r="C23" s="25" t="s">
        <v>166</v>
      </c>
      <c r="D23" t="s">
        <v>163</v>
      </c>
      <c r="E23" s="26">
        <v>78</v>
      </c>
      <c r="F23" s="66">
        <v>125.80290000000001</v>
      </c>
      <c r="G23" s="66">
        <f t="shared" si="0"/>
        <v>1.6128576923076925</v>
      </c>
      <c r="H23" s="16">
        <v>2816</v>
      </c>
      <c r="I23" s="28">
        <f t="shared" si="1"/>
        <v>354260.96640000003</v>
      </c>
      <c r="J23" s="28"/>
      <c r="K23" s="26">
        <v>10572</v>
      </c>
      <c r="L23" s="66">
        <v>2248.9253000000012</v>
      </c>
      <c r="M23" s="66">
        <f t="shared" si="2"/>
        <v>0.21272467839576251</v>
      </c>
      <c r="N23" s="67">
        <v>856</v>
      </c>
      <c r="O23" s="15">
        <f t="shared" si="4"/>
        <v>1925080.0568000011</v>
      </c>
      <c r="P23" s="15">
        <f t="shared" si="3"/>
        <v>2279341.0232000011</v>
      </c>
      <c r="Q23" s="15">
        <f t="shared" si="5"/>
        <v>759780.341066667</v>
      </c>
      <c r="R23" s="28"/>
    </row>
    <row r="24" spans="1:18" x14ac:dyDescent="0.25">
      <c r="A24">
        <v>140065</v>
      </c>
      <c r="B24" s="24">
        <v>4005</v>
      </c>
      <c r="C24" s="25" t="s">
        <v>167</v>
      </c>
      <c r="D24" t="s">
        <v>163</v>
      </c>
      <c r="E24" s="26">
        <v>76</v>
      </c>
      <c r="F24" s="66">
        <v>116.26899999999999</v>
      </c>
      <c r="G24" s="66">
        <f>IFERROR(F24/E24,0)</f>
        <v>1.5298552631578946</v>
      </c>
      <c r="H24" s="16">
        <v>2816</v>
      </c>
      <c r="I24" s="28">
        <f>E24*G24*H24</f>
        <v>327413.50399999996</v>
      </c>
      <c r="J24" s="28"/>
      <c r="K24" s="26">
        <v>8299</v>
      </c>
      <c r="L24" s="66">
        <v>2117.6978999999992</v>
      </c>
      <c r="M24" s="66">
        <f>IFERROR(L24/K24,0)</f>
        <v>0.25517506928545597</v>
      </c>
      <c r="N24" s="67">
        <v>856</v>
      </c>
      <c r="O24" s="15">
        <f>K24*M24*N24</f>
        <v>1812749.4023999993</v>
      </c>
      <c r="P24" s="15">
        <f>O24+I24</f>
        <v>2140162.9063999993</v>
      </c>
      <c r="Q24" s="15">
        <f>P24/3</f>
        <v>713387.63546666643</v>
      </c>
      <c r="R24" s="15"/>
    </row>
    <row r="25" spans="1:18" x14ac:dyDescent="0.25">
      <c r="A25">
        <v>140155</v>
      </c>
      <c r="B25" s="24">
        <v>5008</v>
      </c>
      <c r="C25" s="25" t="s">
        <v>168</v>
      </c>
      <c r="D25" t="s">
        <v>163</v>
      </c>
      <c r="E25" s="26">
        <v>545</v>
      </c>
      <c r="F25" s="66">
        <v>542.42849999999999</v>
      </c>
      <c r="G25" s="66">
        <f t="shared" si="0"/>
        <v>0.99528165137614677</v>
      </c>
      <c r="H25" s="16">
        <v>2816</v>
      </c>
      <c r="I25" s="28">
        <f t="shared" si="1"/>
        <v>1527478.656</v>
      </c>
      <c r="J25" s="28"/>
      <c r="K25" s="26">
        <v>41562</v>
      </c>
      <c r="L25" s="66">
        <v>7351.8895000000011</v>
      </c>
      <c r="M25" s="66">
        <f t="shared" si="2"/>
        <v>0.17688969491362305</v>
      </c>
      <c r="N25" s="67">
        <v>856</v>
      </c>
      <c r="O25" s="15">
        <f t="shared" si="4"/>
        <v>6293217.4120000014</v>
      </c>
      <c r="P25" s="15">
        <f t="shared" si="3"/>
        <v>7820696.0680000018</v>
      </c>
      <c r="Q25" s="15">
        <f t="shared" si="5"/>
        <v>2606898.6893333341</v>
      </c>
      <c r="R25" s="28"/>
    </row>
    <row r="26" spans="1:18" x14ac:dyDescent="0.25">
      <c r="A26">
        <v>140093</v>
      </c>
      <c r="B26" s="24">
        <v>5011</v>
      </c>
      <c r="C26" s="25" t="s">
        <v>169</v>
      </c>
      <c r="D26" t="s">
        <v>163</v>
      </c>
      <c r="E26" s="26">
        <v>925</v>
      </c>
      <c r="F26" s="66">
        <v>1228.3827999999999</v>
      </c>
      <c r="G26" s="66">
        <f t="shared" si="0"/>
        <v>1.3279814054054053</v>
      </c>
      <c r="H26" s="16">
        <v>2816</v>
      </c>
      <c r="I26" s="28">
        <f t="shared" si="1"/>
        <v>3459125.9647999997</v>
      </c>
      <c r="J26" s="28"/>
      <c r="K26" s="26">
        <v>63683</v>
      </c>
      <c r="L26" s="66">
        <v>14671.397600000009</v>
      </c>
      <c r="M26" s="66">
        <f t="shared" si="2"/>
        <v>0.23038169684217152</v>
      </c>
      <c r="N26" s="67">
        <v>856</v>
      </c>
      <c r="O26" s="15">
        <f t="shared" si="4"/>
        <v>12558716.345600007</v>
      </c>
      <c r="P26" s="15">
        <f t="shared" si="3"/>
        <v>16017842.310400007</v>
      </c>
      <c r="Q26" s="15">
        <f t="shared" si="5"/>
        <v>5339280.7701333361</v>
      </c>
      <c r="R26" s="28"/>
    </row>
    <row r="27" spans="1:18" x14ac:dyDescent="0.25">
      <c r="B27" s="24">
        <v>5012</v>
      </c>
      <c r="C27" s="25" t="s">
        <v>170</v>
      </c>
      <c r="D27" t="s">
        <v>163</v>
      </c>
      <c r="E27" s="26">
        <v>301</v>
      </c>
      <c r="F27" s="66">
        <v>629.5018</v>
      </c>
      <c r="G27" s="66">
        <f t="shared" si="0"/>
        <v>2.0913681063122924</v>
      </c>
      <c r="H27" s="16">
        <v>2816</v>
      </c>
      <c r="I27" s="28">
        <f t="shared" si="1"/>
        <v>1772677.0688</v>
      </c>
      <c r="J27" s="28"/>
      <c r="K27" s="26">
        <v>15559</v>
      </c>
      <c r="L27" s="66">
        <v>4629.6016999999983</v>
      </c>
      <c r="M27" s="66">
        <f t="shared" si="2"/>
        <v>0.2975513657690082</v>
      </c>
      <c r="N27" s="67">
        <v>856</v>
      </c>
      <c r="O27" s="15">
        <f t="shared" si="4"/>
        <v>3962939.0551999984</v>
      </c>
      <c r="P27" s="15">
        <f t="shared" si="3"/>
        <v>5735616.123999998</v>
      </c>
      <c r="Q27" s="15">
        <f t="shared" si="5"/>
        <v>1911872.0413333327</v>
      </c>
      <c r="R27" s="28"/>
    </row>
    <row r="28" spans="1:18" x14ac:dyDescent="0.25">
      <c r="A28">
        <v>140186</v>
      </c>
      <c r="B28" s="24">
        <v>7002</v>
      </c>
      <c r="C28" s="25" t="s">
        <v>171</v>
      </c>
      <c r="D28" t="s">
        <v>163</v>
      </c>
      <c r="E28" s="26">
        <v>204</v>
      </c>
      <c r="F28" s="66">
        <v>199.9991</v>
      </c>
      <c r="G28" s="66">
        <f t="shared" si="0"/>
        <v>0.98038774509803917</v>
      </c>
      <c r="H28" s="16">
        <v>2816</v>
      </c>
      <c r="I28" s="28">
        <f t="shared" si="1"/>
        <v>563197.4656</v>
      </c>
      <c r="J28" s="28"/>
      <c r="K28" s="26">
        <v>16683</v>
      </c>
      <c r="L28" s="66">
        <v>2737.1579999999999</v>
      </c>
      <c r="M28" s="66">
        <f t="shared" si="2"/>
        <v>0.16406869268117244</v>
      </c>
      <c r="N28" s="67">
        <v>856</v>
      </c>
      <c r="O28" s="15">
        <f t="shared" si="4"/>
        <v>2343007.2480000001</v>
      </c>
      <c r="P28" s="15">
        <f t="shared" si="3"/>
        <v>2906204.7136000004</v>
      </c>
      <c r="Q28" s="15">
        <f t="shared" si="5"/>
        <v>968734.90453333349</v>
      </c>
      <c r="R28" s="28"/>
    </row>
    <row r="29" spans="1:18" x14ac:dyDescent="0.25">
      <c r="A29">
        <v>140119</v>
      </c>
      <c r="B29" s="24">
        <v>8006</v>
      </c>
      <c r="C29" s="25" t="s">
        <v>172</v>
      </c>
      <c r="D29" t="s">
        <v>163</v>
      </c>
      <c r="E29" s="26">
        <v>768</v>
      </c>
      <c r="F29" s="66">
        <v>993.34710000000018</v>
      </c>
      <c r="G29" s="66">
        <f t="shared" si="0"/>
        <v>1.2934207031250002</v>
      </c>
      <c r="H29" s="16">
        <v>2816</v>
      </c>
      <c r="I29" s="28">
        <f t="shared" si="1"/>
        <v>2797265.4336000006</v>
      </c>
      <c r="J29" s="28"/>
      <c r="K29" s="26">
        <v>48214</v>
      </c>
      <c r="L29" s="66">
        <v>11225.270999999995</v>
      </c>
      <c r="M29" s="66">
        <f t="shared" si="2"/>
        <v>0.2328218152403865</v>
      </c>
      <c r="N29" s="67">
        <v>856</v>
      </c>
      <c r="O29" s="15">
        <f t="shared" si="4"/>
        <v>9608831.9759999961</v>
      </c>
      <c r="P29" s="15">
        <f t="shared" si="3"/>
        <v>12406097.409599997</v>
      </c>
      <c r="Q29" s="15">
        <f t="shared" si="5"/>
        <v>4135365.803199999</v>
      </c>
      <c r="R29" s="28"/>
    </row>
    <row r="30" spans="1:18" x14ac:dyDescent="0.25">
      <c r="A30">
        <v>140189</v>
      </c>
      <c r="B30" s="24">
        <v>8008</v>
      </c>
      <c r="C30" s="25" t="s">
        <v>173</v>
      </c>
      <c r="D30" t="s">
        <v>163</v>
      </c>
      <c r="E30" s="26">
        <v>157</v>
      </c>
      <c r="F30" s="66">
        <v>249.3742</v>
      </c>
      <c r="G30" s="66">
        <f t="shared" si="0"/>
        <v>1.5883707006369427</v>
      </c>
      <c r="H30" s="16">
        <v>2816</v>
      </c>
      <c r="I30" s="28">
        <f t="shared" si="1"/>
        <v>702237.74719999998</v>
      </c>
      <c r="J30" s="28"/>
      <c r="K30" s="26">
        <v>26237</v>
      </c>
      <c r="L30" s="66">
        <v>5710.9844999999996</v>
      </c>
      <c r="M30" s="66">
        <f t="shared" si="2"/>
        <v>0.21766911232229294</v>
      </c>
      <c r="N30" s="67">
        <v>856</v>
      </c>
      <c r="O30" s="15">
        <f t="shared" si="4"/>
        <v>4888602.7319999998</v>
      </c>
      <c r="P30" s="15">
        <f t="shared" si="3"/>
        <v>5590840.4791999999</v>
      </c>
      <c r="Q30" s="15">
        <f t="shared" si="5"/>
        <v>1863613.4930666666</v>
      </c>
      <c r="R30" s="28"/>
    </row>
    <row r="31" spans="1:18" x14ac:dyDescent="0.25">
      <c r="A31">
        <v>140008</v>
      </c>
      <c r="B31" s="24">
        <v>8016</v>
      </c>
      <c r="C31" s="25" t="s">
        <v>174</v>
      </c>
      <c r="D31" t="s">
        <v>163</v>
      </c>
      <c r="E31" s="26">
        <v>260</v>
      </c>
      <c r="F31" s="66">
        <v>518.09050000000013</v>
      </c>
      <c r="G31" s="66">
        <f>IFERROR(F31/E31,0)</f>
        <v>1.9926557692307698</v>
      </c>
      <c r="H31" s="16">
        <v>2816</v>
      </c>
      <c r="I31" s="28">
        <f>E31*G31*H31</f>
        <v>1458942.8480000005</v>
      </c>
      <c r="J31" s="28"/>
      <c r="K31" s="26">
        <v>18095</v>
      </c>
      <c r="L31" s="66">
        <v>5803.4063000000006</v>
      </c>
      <c r="M31" s="66">
        <f>IFERROR(L31/K31,0)</f>
        <v>0.32071877866814041</v>
      </c>
      <c r="N31" s="67">
        <v>856</v>
      </c>
      <c r="O31" s="15">
        <f>K31*M31*N31</f>
        <v>4967715.7928000009</v>
      </c>
      <c r="P31" s="15">
        <f>O31+I31</f>
        <v>6426658.6408000011</v>
      </c>
      <c r="Q31" s="15">
        <f>P31/3</f>
        <v>2142219.5469333339</v>
      </c>
      <c r="R31" s="15"/>
    </row>
    <row r="32" spans="1:18" x14ac:dyDescent="0.25">
      <c r="A32">
        <v>140228</v>
      </c>
      <c r="B32" s="24">
        <v>8019</v>
      </c>
      <c r="C32" s="25" t="s">
        <v>175</v>
      </c>
      <c r="D32" t="s">
        <v>163</v>
      </c>
      <c r="E32" s="26">
        <v>112</v>
      </c>
      <c r="F32" s="66">
        <v>98.570100000000068</v>
      </c>
      <c r="G32" s="66">
        <f t="shared" si="0"/>
        <v>0.88009017857142913</v>
      </c>
      <c r="H32" s="16">
        <v>2816</v>
      </c>
      <c r="I32" s="28">
        <f t="shared" si="1"/>
        <v>277573.40160000022</v>
      </c>
      <c r="J32" s="28"/>
      <c r="K32" s="26">
        <v>5691</v>
      </c>
      <c r="L32" s="66">
        <v>1123.3390000000002</v>
      </c>
      <c r="M32" s="66">
        <f t="shared" si="2"/>
        <v>0.19738868388683889</v>
      </c>
      <c r="N32" s="67">
        <v>856</v>
      </c>
      <c r="O32" s="15">
        <f t="shared" si="4"/>
        <v>961578.18400000012</v>
      </c>
      <c r="P32" s="15">
        <f t="shared" si="3"/>
        <v>1239151.5856000003</v>
      </c>
      <c r="Q32" s="15">
        <f t="shared" si="5"/>
        <v>413050.52853333345</v>
      </c>
      <c r="R32" s="28"/>
    </row>
    <row r="33" spans="1:18" x14ac:dyDescent="0.25">
      <c r="A33">
        <v>140209</v>
      </c>
      <c r="B33" s="24">
        <v>10003</v>
      </c>
      <c r="C33" s="25" t="s">
        <v>176</v>
      </c>
      <c r="D33" t="s">
        <v>163</v>
      </c>
      <c r="E33" s="26">
        <v>525</v>
      </c>
      <c r="F33" s="66">
        <v>697.36479999999983</v>
      </c>
      <c r="G33" s="66">
        <f t="shared" si="0"/>
        <v>1.3283139047619044</v>
      </c>
      <c r="H33" s="16">
        <v>2816</v>
      </c>
      <c r="I33" s="28">
        <f t="shared" si="1"/>
        <v>1963779.2767999996</v>
      </c>
      <c r="J33" s="28"/>
      <c r="K33" s="26">
        <v>22903</v>
      </c>
      <c r="L33" s="66">
        <v>6342.8493000000026</v>
      </c>
      <c r="M33" s="66">
        <f t="shared" si="2"/>
        <v>0.27694403789896532</v>
      </c>
      <c r="N33" s="67">
        <v>856</v>
      </c>
      <c r="O33" s="15">
        <f t="shared" si="4"/>
        <v>5429479.0008000024</v>
      </c>
      <c r="P33" s="15">
        <f t="shared" si="3"/>
        <v>7393258.2776000015</v>
      </c>
      <c r="Q33" s="15">
        <f t="shared" si="5"/>
        <v>2464419.4258666672</v>
      </c>
      <c r="R33" s="28"/>
    </row>
    <row r="34" spans="1:18" x14ac:dyDescent="0.25">
      <c r="A34">
        <v>140088</v>
      </c>
      <c r="B34" s="24">
        <v>11001</v>
      </c>
      <c r="C34" s="25" t="s">
        <v>177</v>
      </c>
      <c r="D34" t="s">
        <v>163</v>
      </c>
      <c r="E34" s="26">
        <v>220</v>
      </c>
      <c r="F34" s="66">
        <v>274.23589999999996</v>
      </c>
      <c r="G34" s="66">
        <f t="shared" si="0"/>
        <v>1.2465268181818181</v>
      </c>
      <c r="H34" s="16">
        <v>2816</v>
      </c>
      <c r="I34" s="28">
        <f t="shared" si="1"/>
        <v>772248.2943999999</v>
      </c>
      <c r="J34" s="28"/>
      <c r="K34" s="26">
        <v>11947</v>
      </c>
      <c r="L34" s="66">
        <v>4144.6253999999999</v>
      </c>
      <c r="M34" s="66">
        <f t="shared" si="2"/>
        <v>0.34691766970787646</v>
      </c>
      <c r="N34" s="67">
        <v>856</v>
      </c>
      <c r="O34" s="15">
        <f t="shared" si="4"/>
        <v>3547799.3424</v>
      </c>
      <c r="P34" s="15">
        <f t="shared" si="3"/>
        <v>4320047.6367999995</v>
      </c>
      <c r="Q34" s="15">
        <f t="shared" si="5"/>
        <v>1440015.8789333331</v>
      </c>
      <c r="R34" s="28"/>
    </row>
    <row r="35" spans="1:18" x14ac:dyDescent="0.25">
      <c r="A35">
        <v>140084</v>
      </c>
      <c r="B35" s="24">
        <v>11006</v>
      </c>
      <c r="C35" s="25" t="s">
        <v>178</v>
      </c>
      <c r="D35" t="s">
        <v>163</v>
      </c>
      <c r="E35" s="26">
        <v>496</v>
      </c>
      <c r="F35" s="66">
        <v>459.08990000000011</v>
      </c>
      <c r="G35" s="66">
        <f t="shared" si="0"/>
        <v>0.92558447580645187</v>
      </c>
      <c r="H35" s="16">
        <v>2816</v>
      </c>
      <c r="I35" s="28">
        <f t="shared" si="1"/>
        <v>1292797.1584000003</v>
      </c>
      <c r="J35" s="28"/>
      <c r="K35" s="26">
        <v>30606</v>
      </c>
      <c r="L35" s="66">
        <v>7938.5766999999996</v>
      </c>
      <c r="M35" s="66">
        <f t="shared" si="2"/>
        <v>0.25937975233614324</v>
      </c>
      <c r="N35" s="67">
        <v>856</v>
      </c>
      <c r="O35" s="15">
        <f t="shared" si="4"/>
        <v>6795421.6552000009</v>
      </c>
      <c r="P35" s="15">
        <f t="shared" si="3"/>
        <v>8088218.8136000009</v>
      </c>
      <c r="Q35" s="15">
        <f t="shared" si="5"/>
        <v>2696072.9378666668</v>
      </c>
      <c r="R35" s="28"/>
    </row>
    <row r="36" spans="1:18" x14ac:dyDescent="0.25">
      <c r="B36" s="24">
        <v>13020</v>
      </c>
      <c r="C36" s="25" t="s">
        <v>179</v>
      </c>
      <c r="D36" t="s">
        <v>163</v>
      </c>
      <c r="E36" s="26">
        <v>654</v>
      </c>
      <c r="F36" s="66">
        <v>777.71640000000002</v>
      </c>
      <c r="G36" s="66">
        <f t="shared" si="0"/>
        <v>1.1891688073394495</v>
      </c>
      <c r="H36" s="16">
        <v>2816</v>
      </c>
      <c r="I36" s="28">
        <f t="shared" si="1"/>
        <v>2190049.3824</v>
      </c>
      <c r="J36" s="28"/>
      <c r="K36" s="26">
        <v>23839</v>
      </c>
      <c r="L36" s="66">
        <v>8855.9665999999979</v>
      </c>
      <c r="M36" s="66">
        <f t="shared" si="2"/>
        <v>0.37149069172364602</v>
      </c>
      <c r="N36" s="67">
        <v>856</v>
      </c>
      <c r="O36" s="15">
        <f t="shared" si="4"/>
        <v>7580707.409599998</v>
      </c>
      <c r="P36" s="15">
        <f t="shared" si="3"/>
        <v>9770756.7919999976</v>
      </c>
      <c r="Q36" s="15">
        <f t="shared" si="5"/>
        <v>3256918.930666666</v>
      </c>
      <c r="R36" s="28"/>
    </row>
    <row r="37" spans="1:18" x14ac:dyDescent="0.25">
      <c r="B37" s="24">
        <v>13027</v>
      </c>
      <c r="C37" s="25" t="s">
        <v>180</v>
      </c>
      <c r="D37" t="s">
        <v>163</v>
      </c>
      <c r="E37" s="26">
        <v>856</v>
      </c>
      <c r="F37" s="66">
        <v>2117.8564000000001</v>
      </c>
      <c r="G37" s="66">
        <f t="shared" si="0"/>
        <v>2.4741313084112151</v>
      </c>
      <c r="H37" s="16">
        <v>2816</v>
      </c>
      <c r="I37" s="28">
        <f t="shared" si="1"/>
        <v>5963883.6224000007</v>
      </c>
      <c r="J37" s="28"/>
      <c r="K37" s="26">
        <v>69930</v>
      </c>
      <c r="L37" s="66">
        <v>16606.854099999997</v>
      </c>
      <c r="M37" s="66">
        <f t="shared" si="2"/>
        <v>0.23747825110825108</v>
      </c>
      <c r="N37" s="67">
        <v>856</v>
      </c>
      <c r="O37" s="15">
        <f t="shared" si="4"/>
        <v>14215467.109599996</v>
      </c>
      <c r="P37" s="15">
        <f t="shared" si="3"/>
        <v>20179350.731999997</v>
      </c>
      <c r="Q37" s="15">
        <f t="shared" si="5"/>
        <v>6726450.243999999</v>
      </c>
      <c r="R37" s="28"/>
    </row>
    <row r="38" spans="1:18" x14ac:dyDescent="0.25">
      <c r="A38">
        <v>140064</v>
      </c>
      <c r="B38" s="24">
        <v>13046</v>
      </c>
      <c r="C38" s="25" t="s">
        <v>181</v>
      </c>
      <c r="D38" t="s">
        <v>163</v>
      </c>
      <c r="E38" s="26">
        <v>377</v>
      </c>
      <c r="F38" s="66">
        <v>360.59870000000001</v>
      </c>
      <c r="G38" s="66">
        <f t="shared" si="0"/>
        <v>0.95649522546419097</v>
      </c>
      <c r="H38" s="16">
        <v>2816</v>
      </c>
      <c r="I38" s="28">
        <f t="shared" si="1"/>
        <v>1015445.9392</v>
      </c>
      <c r="J38" s="28"/>
      <c r="K38" s="26">
        <v>37947</v>
      </c>
      <c r="L38" s="66">
        <v>10022.130899999996</v>
      </c>
      <c r="M38" s="66">
        <f t="shared" si="2"/>
        <v>0.2641086489050517</v>
      </c>
      <c r="N38" s="67">
        <v>856</v>
      </c>
      <c r="O38" s="15">
        <f t="shared" si="4"/>
        <v>8578944.0503999963</v>
      </c>
      <c r="P38" s="15">
        <f t="shared" si="3"/>
        <v>9594389.9895999972</v>
      </c>
      <c r="Q38" s="15">
        <f t="shared" si="5"/>
        <v>3198129.9965333324</v>
      </c>
      <c r="R38" s="28"/>
    </row>
    <row r="39" spans="1:18" x14ac:dyDescent="0.25">
      <c r="B39" s="24">
        <v>13047</v>
      </c>
      <c r="C39" s="25" t="s">
        <v>182</v>
      </c>
      <c r="D39" t="s">
        <v>163</v>
      </c>
      <c r="E39" s="26">
        <v>272</v>
      </c>
      <c r="F39" s="66">
        <v>224.4855</v>
      </c>
      <c r="G39" s="66">
        <f t="shared" si="0"/>
        <v>0.8253143382352941</v>
      </c>
      <c r="H39" s="16">
        <v>2816</v>
      </c>
      <c r="I39" s="28">
        <f t="shared" si="1"/>
        <v>632151.16800000006</v>
      </c>
      <c r="J39" s="28"/>
      <c r="K39" s="26">
        <v>17757</v>
      </c>
      <c r="L39" s="66">
        <v>5301.3705</v>
      </c>
      <c r="M39" s="66">
        <f t="shared" si="2"/>
        <v>0.29855102213211693</v>
      </c>
      <c r="N39" s="67">
        <v>856</v>
      </c>
      <c r="O39" s="15">
        <f t="shared" si="4"/>
        <v>4537973.148</v>
      </c>
      <c r="P39" s="15">
        <f t="shared" si="3"/>
        <v>5170124.3159999996</v>
      </c>
      <c r="Q39" s="15">
        <f t="shared" si="5"/>
        <v>1723374.7719999999</v>
      </c>
    </row>
    <row r="40" spans="1:18" x14ac:dyDescent="0.25">
      <c r="B40" s="24">
        <v>14002</v>
      </c>
      <c r="C40" s="25" t="s">
        <v>183</v>
      </c>
      <c r="D40" t="s">
        <v>163</v>
      </c>
      <c r="E40" s="26">
        <v>408</v>
      </c>
      <c r="F40" s="66">
        <v>625.0335</v>
      </c>
      <c r="G40" s="66">
        <f t="shared" si="0"/>
        <v>1.5319448529411765</v>
      </c>
      <c r="H40" s="16">
        <v>2816</v>
      </c>
      <c r="I40" s="28">
        <f t="shared" si="1"/>
        <v>1760094.3360000001</v>
      </c>
      <c r="J40" s="28"/>
      <c r="K40" s="26">
        <v>32222</v>
      </c>
      <c r="L40" s="66">
        <v>7230.3013000000001</v>
      </c>
      <c r="M40" s="66">
        <f t="shared" si="2"/>
        <v>0.22439020855316244</v>
      </c>
      <c r="N40" s="67">
        <v>856</v>
      </c>
      <c r="O40" s="15">
        <f t="shared" si="4"/>
        <v>6189137.9128</v>
      </c>
      <c r="P40" s="15">
        <f t="shared" si="3"/>
        <v>7949232.2488000002</v>
      </c>
      <c r="Q40" s="15">
        <f t="shared" si="5"/>
        <v>2649744.0829333332</v>
      </c>
    </row>
    <row r="41" spans="1:18" x14ac:dyDescent="0.25">
      <c r="B41" s="24">
        <v>15008</v>
      </c>
      <c r="C41" s="25" t="s">
        <v>184</v>
      </c>
      <c r="D41" t="s">
        <v>163</v>
      </c>
      <c r="E41" s="26">
        <v>2124</v>
      </c>
      <c r="F41" s="66">
        <v>4277.6567999999988</v>
      </c>
      <c r="G41" s="66">
        <f t="shared" si="0"/>
        <v>2.0139627118644063</v>
      </c>
      <c r="H41" s="16">
        <v>2816</v>
      </c>
      <c r="I41" s="28">
        <f t="shared" si="1"/>
        <v>12045881.548799997</v>
      </c>
      <c r="J41" s="28"/>
      <c r="K41" s="26">
        <v>47630</v>
      </c>
      <c r="L41" s="66">
        <v>17794.0278</v>
      </c>
      <c r="M41" s="66">
        <f t="shared" si="2"/>
        <v>0.37358865840856603</v>
      </c>
      <c r="N41" s="67">
        <v>856</v>
      </c>
      <c r="O41" s="15">
        <f t="shared" si="4"/>
        <v>15231687.796800001</v>
      </c>
      <c r="P41" s="15">
        <f t="shared" si="3"/>
        <v>27277569.345599998</v>
      </c>
      <c r="Q41" s="15">
        <f t="shared" si="5"/>
        <v>9092523.1151999999</v>
      </c>
    </row>
    <row r="42" spans="1:18" x14ac:dyDescent="0.25">
      <c r="B42" s="24">
        <v>16006</v>
      </c>
      <c r="C42" s="25" t="s">
        <v>185</v>
      </c>
      <c r="D42" t="s">
        <v>163</v>
      </c>
      <c r="E42" s="26">
        <v>873</v>
      </c>
      <c r="F42" s="66">
        <v>898.7809000000002</v>
      </c>
      <c r="G42" s="66">
        <f t="shared" si="0"/>
        <v>1.0295313860252007</v>
      </c>
      <c r="H42" s="16">
        <v>2816</v>
      </c>
      <c r="I42" s="28">
        <f t="shared" si="1"/>
        <v>2530967.0144000007</v>
      </c>
      <c r="J42" s="28"/>
      <c r="K42" s="26">
        <v>34041</v>
      </c>
      <c r="L42" s="66">
        <v>5829.0912999999991</v>
      </c>
      <c r="M42" s="66">
        <f t="shared" si="2"/>
        <v>0.17123736964248992</v>
      </c>
      <c r="N42" s="67">
        <v>856</v>
      </c>
      <c r="O42" s="15">
        <f t="shared" si="4"/>
        <v>4989702.1527999993</v>
      </c>
      <c r="P42" s="15">
        <f t="shared" si="3"/>
        <v>7520669.1672</v>
      </c>
      <c r="Q42" s="15">
        <f t="shared" si="5"/>
        <v>2506889.7223999999</v>
      </c>
    </row>
    <row r="43" spans="1:18" x14ac:dyDescent="0.25">
      <c r="B43" s="24">
        <v>16007</v>
      </c>
      <c r="C43" s="25" t="s">
        <v>186</v>
      </c>
      <c r="D43" t="s">
        <v>163</v>
      </c>
      <c r="E43" s="26">
        <v>1296</v>
      </c>
      <c r="F43" s="66">
        <v>3072.9953</v>
      </c>
      <c r="G43" s="66">
        <f t="shared" si="0"/>
        <v>2.3711383487654323</v>
      </c>
      <c r="H43" s="16">
        <v>2816</v>
      </c>
      <c r="I43" s="28">
        <f t="shared" si="1"/>
        <v>8653554.7648000009</v>
      </c>
      <c r="J43" s="28"/>
      <c r="K43" s="26">
        <v>76484</v>
      </c>
      <c r="L43" s="66">
        <v>19201.714000000004</v>
      </c>
      <c r="M43" s="66">
        <f t="shared" si="2"/>
        <v>0.25105530568484918</v>
      </c>
      <c r="N43" s="67">
        <v>856</v>
      </c>
      <c r="O43" s="15">
        <f t="shared" si="4"/>
        <v>16436667.184000002</v>
      </c>
      <c r="P43" s="15">
        <f t="shared" si="3"/>
        <v>25090221.948800005</v>
      </c>
      <c r="Q43" s="15">
        <f t="shared" si="5"/>
        <v>8363407.316266668</v>
      </c>
    </row>
    <row r="44" spans="1:18" x14ac:dyDescent="0.25">
      <c r="B44" s="68">
        <v>18005</v>
      </c>
      <c r="C44" s="25" t="s">
        <v>187</v>
      </c>
      <c r="D44" t="s">
        <v>163</v>
      </c>
      <c r="E44" s="26">
        <v>189</v>
      </c>
      <c r="F44" s="66">
        <v>411.67529999999988</v>
      </c>
      <c r="G44" s="66">
        <f>IFERROR(F44/E44,0)</f>
        <v>2.17817619047619</v>
      </c>
      <c r="H44" s="16">
        <v>2816</v>
      </c>
      <c r="I44" s="28">
        <f>E44*G44*H44</f>
        <v>1159277.6447999999</v>
      </c>
      <c r="J44" s="28"/>
      <c r="K44" s="26">
        <v>10744</v>
      </c>
      <c r="L44" s="66">
        <v>2049.2757999999999</v>
      </c>
      <c r="M44" s="66">
        <f>IFERROR(L44/K44,0)</f>
        <v>0.19073676470588236</v>
      </c>
      <c r="N44" s="67">
        <v>856</v>
      </c>
      <c r="O44" s="15">
        <f>K44*M44*N44</f>
        <v>1754180.0847999998</v>
      </c>
      <c r="P44" s="15">
        <f>O44+I44</f>
        <v>2913457.7295999997</v>
      </c>
      <c r="Q44" s="15">
        <f>P44/3</f>
        <v>971152.57653333328</v>
      </c>
    </row>
    <row r="45" spans="1:18" x14ac:dyDescent="0.25">
      <c r="B45" s="24">
        <v>18006</v>
      </c>
      <c r="C45" s="25" t="s">
        <v>188</v>
      </c>
      <c r="D45" t="s">
        <v>163</v>
      </c>
      <c r="E45" s="26">
        <v>1440</v>
      </c>
      <c r="F45" s="66">
        <v>1808.1790000000001</v>
      </c>
      <c r="G45" s="66">
        <f t="shared" si="0"/>
        <v>1.2556798611111111</v>
      </c>
      <c r="H45" s="16">
        <v>2816</v>
      </c>
      <c r="I45" s="28">
        <f t="shared" si="1"/>
        <v>5091832.0639999993</v>
      </c>
      <c r="J45" s="28"/>
      <c r="K45" s="26">
        <v>72510</v>
      </c>
      <c r="L45" s="66">
        <v>17116.6319</v>
      </c>
      <c r="M45" s="66">
        <f t="shared" si="2"/>
        <v>0.23605891463246448</v>
      </c>
      <c r="N45" s="67">
        <v>856</v>
      </c>
      <c r="O45" s="15">
        <f t="shared" si="4"/>
        <v>14651836.906400001</v>
      </c>
      <c r="P45" s="15">
        <f t="shared" si="3"/>
        <v>19743668.970399998</v>
      </c>
      <c r="Q45" s="15">
        <f t="shared" si="5"/>
        <v>6581222.990133333</v>
      </c>
    </row>
    <row r="46" spans="1:18" x14ac:dyDescent="0.25">
      <c r="B46" s="24">
        <v>18015</v>
      </c>
      <c r="C46" s="25" t="s">
        <v>189</v>
      </c>
      <c r="D46" t="s">
        <v>163</v>
      </c>
      <c r="E46" s="26">
        <v>439</v>
      </c>
      <c r="F46" s="66">
        <v>434.09639999999996</v>
      </c>
      <c r="G46" s="66">
        <f t="shared" si="0"/>
        <v>0.98883006833712972</v>
      </c>
      <c r="H46" s="16">
        <v>2816</v>
      </c>
      <c r="I46" s="28">
        <f t="shared" si="1"/>
        <v>1222415.4623999998</v>
      </c>
      <c r="J46" s="28"/>
      <c r="K46" s="26">
        <v>37219</v>
      </c>
      <c r="L46" s="66">
        <v>8107.1674999999987</v>
      </c>
      <c r="M46" s="66">
        <f t="shared" si="2"/>
        <v>0.21782335635025118</v>
      </c>
      <c r="N46" s="67">
        <v>856</v>
      </c>
      <c r="O46" s="15">
        <f t="shared" si="4"/>
        <v>6939735.379999999</v>
      </c>
      <c r="P46" s="15">
        <f t="shared" si="3"/>
        <v>8162150.8423999986</v>
      </c>
      <c r="Q46" s="15">
        <f t="shared" si="5"/>
        <v>2720716.9474666663</v>
      </c>
    </row>
    <row r="47" spans="1:18" x14ac:dyDescent="0.25">
      <c r="B47" s="24">
        <v>19006</v>
      </c>
      <c r="C47" s="25" t="s">
        <v>190</v>
      </c>
      <c r="D47" t="s">
        <v>163</v>
      </c>
      <c r="E47" s="26">
        <v>734</v>
      </c>
      <c r="F47" s="66">
        <v>1362.7996000000003</v>
      </c>
      <c r="G47" s="66">
        <f t="shared" si="0"/>
        <v>1.8566752043596735</v>
      </c>
      <c r="H47" s="16">
        <v>2816</v>
      </c>
      <c r="I47" s="28">
        <f t="shared" si="1"/>
        <v>3837643.6736000008</v>
      </c>
      <c r="J47" s="28"/>
      <c r="K47" s="26">
        <v>66825</v>
      </c>
      <c r="L47" s="66">
        <v>12702.648600000004</v>
      </c>
      <c r="M47" s="66">
        <f t="shared" si="2"/>
        <v>0.19008826936026943</v>
      </c>
      <c r="N47" s="67">
        <v>856</v>
      </c>
      <c r="O47" s="15">
        <f t="shared" si="4"/>
        <v>10873467.201600004</v>
      </c>
      <c r="P47" s="15">
        <f t="shared" si="3"/>
        <v>14711110.875200005</v>
      </c>
      <c r="Q47" s="15">
        <f t="shared" si="5"/>
        <v>4903703.6250666687</v>
      </c>
    </row>
    <row r="48" spans="1:18" x14ac:dyDescent="0.25">
      <c r="B48" s="24">
        <v>19007</v>
      </c>
      <c r="C48" s="25" t="s">
        <v>191</v>
      </c>
      <c r="D48" t="s">
        <v>163</v>
      </c>
      <c r="E48" s="26">
        <v>1059</v>
      </c>
      <c r="F48" s="66">
        <v>1756.2387000000001</v>
      </c>
      <c r="G48" s="66">
        <f t="shared" si="0"/>
        <v>1.6583934844192636</v>
      </c>
      <c r="H48" s="16">
        <v>2816</v>
      </c>
      <c r="I48" s="28">
        <f t="shared" si="1"/>
        <v>4945568.1792000001</v>
      </c>
      <c r="J48" s="28"/>
      <c r="K48" s="26">
        <v>31242</v>
      </c>
      <c r="L48" s="66">
        <v>9702.6142999999975</v>
      </c>
      <c r="M48" s="66">
        <f t="shared" si="2"/>
        <v>0.3105631617694129</v>
      </c>
      <c r="N48" s="67">
        <v>856</v>
      </c>
      <c r="O48" s="15">
        <f t="shared" si="4"/>
        <v>8305437.8407999976</v>
      </c>
      <c r="P48" s="15">
        <f t="shared" si="3"/>
        <v>13251006.019999998</v>
      </c>
      <c r="Q48" s="15">
        <f t="shared" si="5"/>
        <v>4417002.0066666659</v>
      </c>
    </row>
    <row r="49" spans="2:17" x14ac:dyDescent="0.25">
      <c r="B49" s="24">
        <v>21002</v>
      </c>
      <c r="C49" s="25" t="s">
        <v>192</v>
      </c>
      <c r="D49" t="s">
        <v>163</v>
      </c>
      <c r="E49" s="26">
        <v>2044</v>
      </c>
      <c r="F49" s="66">
        <v>3205.1106999999997</v>
      </c>
      <c r="G49" s="66">
        <f t="shared" si="0"/>
        <v>1.568058072407045</v>
      </c>
      <c r="H49" s="16">
        <v>2816</v>
      </c>
      <c r="I49" s="28">
        <f t="shared" si="1"/>
        <v>9025591.7311999984</v>
      </c>
      <c r="J49" s="28"/>
      <c r="K49" s="26">
        <v>97265</v>
      </c>
      <c r="L49" s="66">
        <v>23095.434999999994</v>
      </c>
      <c r="M49" s="66">
        <f t="shared" si="2"/>
        <v>0.23744856834421421</v>
      </c>
      <c r="N49" s="67">
        <v>856</v>
      </c>
      <c r="O49" s="15">
        <f t="shared" si="4"/>
        <v>19769692.359999996</v>
      </c>
      <c r="P49" s="15">
        <f t="shared" si="3"/>
        <v>28795284.091199994</v>
      </c>
      <c r="Q49" s="15">
        <f t="shared" si="5"/>
        <v>9598428.0303999986</v>
      </c>
    </row>
    <row r="50" spans="2:17" x14ac:dyDescent="0.25">
      <c r="B50" s="24">
        <v>23003</v>
      </c>
      <c r="C50" s="25" t="s">
        <v>193</v>
      </c>
      <c r="D50" t="s">
        <v>163</v>
      </c>
      <c r="E50" s="26">
        <v>437</v>
      </c>
      <c r="F50" s="66">
        <v>564.40559999999994</v>
      </c>
      <c r="G50" s="66">
        <f t="shared" si="0"/>
        <v>1.2915459954233408</v>
      </c>
      <c r="H50" s="16">
        <v>2816</v>
      </c>
      <c r="I50" s="28">
        <f t="shared" si="1"/>
        <v>1589366.1695999999</v>
      </c>
      <c r="J50" s="28"/>
      <c r="K50" s="26">
        <v>16773</v>
      </c>
      <c r="L50" s="66">
        <v>3635.4934000000017</v>
      </c>
      <c r="M50" s="66">
        <f t="shared" si="2"/>
        <v>0.21674675967328455</v>
      </c>
      <c r="N50" s="67">
        <v>856</v>
      </c>
      <c r="O50" s="15">
        <f t="shared" si="4"/>
        <v>3111982.3504000013</v>
      </c>
      <c r="P50" s="15">
        <f t="shared" si="3"/>
        <v>4701348.5200000014</v>
      </c>
      <c r="Q50" s="15">
        <f t="shared" si="5"/>
        <v>1567116.1733333338</v>
      </c>
    </row>
    <row r="51" spans="2:17" x14ac:dyDescent="0.25">
      <c r="B51" s="24">
        <v>23008</v>
      </c>
      <c r="C51" s="25" t="s">
        <v>194</v>
      </c>
      <c r="D51" t="s">
        <v>163</v>
      </c>
      <c r="E51" s="26">
        <v>565</v>
      </c>
      <c r="F51" s="66">
        <v>910.36029999999982</v>
      </c>
      <c r="G51" s="66">
        <f t="shared" si="0"/>
        <v>1.6112571681415926</v>
      </c>
      <c r="H51" s="16">
        <v>2816</v>
      </c>
      <c r="I51" s="28">
        <f t="shared" si="1"/>
        <v>2563574.6047999994</v>
      </c>
      <c r="J51" s="28"/>
      <c r="K51" s="26">
        <v>130919</v>
      </c>
      <c r="L51" s="66">
        <v>15713.946000000004</v>
      </c>
      <c r="M51" s="66">
        <f t="shared" si="2"/>
        <v>0.1200280020470673</v>
      </c>
      <c r="N51" s="67">
        <v>856</v>
      </c>
      <c r="O51" s="15">
        <f t="shared" si="4"/>
        <v>13451137.776000002</v>
      </c>
      <c r="P51" s="15">
        <f t="shared" si="3"/>
        <v>16014712.380800001</v>
      </c>
      <c r="Q51" s="15">
        <f t="shared" si="5"/>
        <v>5338237.4602666674</v>
      </c>
    </row>
    <row r="52" spans="2:17" x14ac:dyDescent="0.25">
      <c r="B52" s="24">
        <v>31000</v>
      </c>
      <c r="C52" s="25" t="s">
        <v>195</v>
      </c>
      <c r="D52" t="s">
        <v>163</v>
      </c>
      <c r="E52" s="26">
        <v>599</v>
      </c>
      <c r="F52" s="66">
        <v>824.24759999999992</v>
      </c>
      <c r="G52" s="66">
        <f t="shared" si="0"/>
        <v>1.3760393989983304</v>
      </c>
      <c r="H52" s="16">
        <v>2816</v>
      </c>
      <c r="I52" s="28">
        <f t="shared" si="1"/>
        <v>2321081.2415999998</v>
      </c>
      <c r="J52" s="28"/>
      <c r="K52" s="26">
        <v>15645</v>
      </c>
      <c r="L52" s="66">
        <v>3918.3707999999997</v>
      </c>
      <c r="M52" s="66">
        <f t="shared" si="2"/>
        <v>0.25045514860977947</v>
      </c>
      <c r="N52" s="67">
        <v>856</v>
      </c>
      <c r="O52" s="15">
        <f t="shared" si="4"/>
        <v>3354125.4047999997</v>
      </c>
      <c r="P52" s="15">
        <f t="shared" si="3"/>
        <v>5675206.646399999</v>
      </c>
      <c r="Q52" s="15">
        <f t="shared" si="5"/>
        <v>1891735.5487999998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0CFC-2BA7-4D66-9709-C53F7B19FF56}">
  <dimension ref="A1:R53"/>
  <sheetViews>
    <sheetView zoomScale="79" workbookViewId="0">
      <pane ySplit="8" topLeftCell="A9" activePane="bottomLeft" state="frozen"/>
      <selection activeCell="E11" sqref="E11"/>
      <selection pane="bottomLeft" sqref="A1:A1048576"/>
    </sheetView>
  </sheetViews>
  <sheetFormatPr defaultRowHeight="15" x14ac:dyDescent="0.25"/>
  <cols>
    <col min="1" max="1" width="9.140625" hidden="1" customWidth="1"/>
    <col min="2" max="2" width="8.85546875" bestFit="1" customWidth="1"/>
    <col min="3" max="3" width="36.5703125" customWidth="1"/>
    <col min="4" max="4" width="15.85546875" customWidth="1"/>
    <col min="5" max="5" width="9.7109375" style="26" bestFit="1" customWidth="1"/>
    <col min="6" max="6" width="9.7109375" bestFit="1" customWidth="1"/>
    <col min="7" max="7" width="9.42578125" bestFit="1" customWidth="1"/>
    <col min="8" max="8" width="11.28515625" customWidth="1"/>
    <col min="9" max="9" width="13.5703125" customWidth="1"/>
    <col min="10" max="10" width="4.42578125" customWidth="1"/>
    <col min="11" max="11" width="10.7109375" bestFit="1" customWidth="1"/>
    <col min="12" max="12" width="10.42578125" bestFit="1" customWidth="1"/>
    <col min="13" max="13" width="9.42578125" bestFit="1" customWidth="1"/>
    <col min="15" max="15" width="16.42578125" bestFit="1" customWidth="1"/>
    <col min="16" max="16" width="4" customWidth="1"/>
    <col min="17" max="17" width="16.42578125" bestFit="1" customWidth="1"/>
    <col min="18" max="18" width="14.28515625" bestFit="1" customWidth="1"/>
  </cols>
  <sheetData>
    <row r="1" spans="1:18" x14ac:dyDescent="0.25">
      <c r="B1" s="1" t="s">
        <v>0</v>
      </c>
      <c r="E1"/>
    </row>
    <row r="2" spans="1:18" x14ac:dyDescent="0.25">
      <c r="B2" s="1" t="s">
        <v>196</v>
      </c>
      <c r="E2"/>
    </row>
    <row r="3" spans="1:18" x14ac:dyDescent="0.25">
      <c r="E3"/>
    </row>
    <row r="4" spans="1:18" x14ac:dyDescent="0.25">
      <c r="B4" s="1" t="s">
        <v>6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x14ac:dyDescent="0.25">
      <c r="B5" s="1"/>
      <c r="E5" s="57">
        <v>47216</v>
      </c>
      <c r="F5" s="58"/>
      <c r="G5" s="59">
        <f>AVERAGE(G9:G36)</f>
        <v>1.2723971291703511</v>
      </c>
      <c r="H5" s="58"/>
      <c r="I5" s="58"/>
      <c r="J5" s="58"/>
      <c r="K5" s="58"/>
      <c r="L5" s="58"/>
      <c r="M5" s="59">
        <f>AVERAGE(M9:M36)</f>
        <v>0.2638569599753105</v>
      </c>
      <c r="N5" s="58"/>
      <c r="O5" s="60">
        <f>O6*4</f>
        <v>520498505.07239997</v>
      </c>
      <c r="P5" s="58"/>
      <c r="Q5" s="61">
        <f>Q7*4</f>
        <v>677323089.9555999</v>
      </c>
      <c r="R5" s="58"/>
    </row>
    <row r="6" spans="1:18" s="69" customFormat="1" x14ac:dyDescent="0.25">
      <c r="B6" s="1" t="s">
        <v>7</v>
      </c>
      <c r="E6" s="57">
        <v>11804</v>
      </c>
      <c r="F6" s="57">
        <v>14941.366699999999</v>
      </c>
      <c r="G6" s="58">
        <f>F6/E6</f>
        <v>1.265788436123348</v>
      </c>
      <c r="H6" s="58"/>
      <c r="I6" s="57">
        <f>SUM(I9:I53)</f>
        <v>39206146.220800005</v>
      </c>
      <c r="J6" s="57"/>
      <c r="K6" s="57">
        <v>621603</v>
      </c>
      <c r="L6" s="57">
        <v>161745.96179999996</v>
      </c>
      <c r="M6" s="58">
        <f>L6/K6</f>
        <v>0.26020782042557705</v>
      </c>
      <c r="N6" s="58"/>
      <c r="O6" s="57">
        <f>SUM(O9:O53)</f>
        <v>130124626.26809999</v>
      </c>
      <c r="P6" s="57">
        <f t="shared" ref="P6:Q6" si="0">SUM(P9:P53)</f>
        <v>0</v>
      </c>
      <c r="Q6" s="57">
        <f t="shared" si="0"/>
        <v>169330772.48889998</v>
      </c>
      <c r="R6" s="58"/>
    </row>
    <row r="7" spans="1:18" x14ac:dyDescent="0.25">
      <c r="E7" s="62" t="s">
        <v>142</v>
      </c>
      <c r="F7" s="62"/>
      <c r="G7" s="62"/>
      <c r="H7" s="62"/>
      <c r="I7" s="62"/>
      <c r="J7" s="63"/>
      <c r="K7" s="62" t="s">
        <v>143</v>
      </c>
      <c r="L7" s="62"/>
      <c r="M7" s="62"/>
      <c r="N7" s="62"/>
      <c r="O7" s="62"/>
      <c r="P7" s="63"/>
      <c r="Q7" s="64">
        <f>SUM(Q9:Q53)</f>
        <v>169330772.48889998</v>
      </c>
      <c r="R7" s="64">
        <f>SUM(R9:R53)</f>
        <v>56443590.829633333</v>
      </c>
    </row>
    <row r="8" spans="1:18" ht="45" x14ac:dyDescent="0.25">
      <c r="B8" s="18" t="s">
        <v>8</v>
      </c>
      <c r="C8" s="18" t="s">
        <v>9</v>
      </c>
      <c r="D8" s="70" t="s">
        <v>144</v>
      </c>
      <c r="E8" s="19" t="s">
        <v>145</v>
      </c>
      <c r="F8" s="18" t="s">
        <v>146</v>
      </c>
      <c r="G8" s="18" t="s">
        <v>147</v>
      </c>
      <c r="H8" s="18" t="s">
        <v>148</v>
      </c>
      <c r="I8" s="18" t="s">
        <v>149</v>
      </c>
      <c r="J8" s="65"/>
      <c r="K8" s="18" t="s">
        <v>150</v>
      </c>
      <c r="L8" s="18" t="s">
        <v>146</v>
      </c>
      <c r="M8" s="18" t="s">
        <v>147</v>
      </c>
      <c r="N8" s="18" t="s">
        <v>148</v>
      </c>
      <c r="O8" s="18" t="s">
        <v>149</v>
      </c>
      <c r="P8" s="65"/>
      <c r="Q8" s="18" t="s">
        <v>151</v>
      </c>
      <c r="R8" s="18" t="s">
        <v>18</v>
      </c>
    </row>
    <row r="9" spans="1:18" x14ac:dyDescent="0.25">
      <c r="A9">
        <v>140127</v>
      </c>
      <c r="B9" s="24">
        <v>1002</v>
      </c>
      <c r="C9" s="25" t="s">
        <v>197</v>
      </c>
      <c r="D9" t="s">
        <v>203</v>
      </c>
      <c r="E9" s="26">
        <v>314</v>
      </c>
      <c r="F9" s="66">
        <v>298.56410000000005</v>
      </c>
      <c r="G9" s="66">
        <f>IFERROR(F9/E9,0)</f>
        <v>0.95084108280254798</v>
      </c>
      <c r="H9" s="16">
        <v>2624</v>
      </c>
      <c r="I9" s="28">
        <f>E9*G9*H9</f>
        <v>783432.19840000011</v>
      </c>
      <c r="J9" s="28"/>
      <c r="K9" s="26">
        <v>12304</v>
      </c>
      <c r="L9" s="66">
        <v>3641.1289999999999</v>
      </c>
      <c r="M9" s="66">
        <f t="shared" ref="M9:M53" si="1">IFERROR(L9/K9,0)</f>
        <v>0.29593051040312091</v>
      </c>
      <c r="N9" s="71">
        <v>804.5</v>
      </c>
      <c r="O9" s="15">
        <f>K9*M9*N9</f>
        <v>2929288.2804999994</v>
      </c>
      <c r="P9" s="28"/>
      <c r="Q9" s="15">
        <f>O9+I9</f>
        <v>3712720.4788999995</v>
      </c>
      <c r="R9" s="15">
        <f>Q9/3</f>
        <v>1237573.4929666666</v>
      </c>
    </row>
    <row r="10" spans="1:18" x14ac:dyDescent="0.25">
      <c r="A10">
        <v>140202</v>
      </c>
      <c r="B10" s="24">
        <v>1011</v>
      </c>
      <c r="C10" s="25" t="s">
        <v>198</v>
      </c>
      <c r="D10" t="s">
        <v>203</v>
      </c>
      <c r="E10" s="26">
        <v>588</v>
      </c>
      <c r="F10" s="66">
        <v>576.79290000000015</v>
      </c>
      <c r="G10" s="66">
        <f>IFERROR(F10/E10,0)</f>
        <v>0.9809403061224492</v>
      </c>
      <c r="H10" s="16">
        <v>2624</v>
      </c>
      <c r="I10" s="28">
        <f t="shared" ref="I10:I53" si="2">E10*G10*H10</f>
        <v>1513504.5696000003</v>
      </c>
      <c r="J10" s="28"/>
      <c r="K10" s="26">
        <v>31938</v>
      </c>
      <c r="L10" s="66">
        <v>5651.8321999999998</v>
      </c>
      <c r="M10" s="66">
        <f t="shared" si="1"/>
        <v>0.17696262132882459</v>
      </c>
      <c r="N10" s="71">
        <v>804.5</v>
      </c>
      <c r="O10" s="15">
        <f t="shared" ref="O10:O53" si="3">K10*M10*N10</f>
        <v>4546899.0049000001</v>
      </c>
      <c r="P10" s="28"/>
      <c r="Q10" s="15">
        <f t="shared" ref="Q10:Q51" si="4">O10+I10</f>
        <v>6060403.5745000001</v>
      </c>
      <c r="R10" s="15">
        <f t="shared" ref="R10:R53" si="5">Q10/3</f>
        <v>2020134.5248333334</v>
      </c>
    </row>
    <row r="11" spans="1:18" x14ac:dyDescent="0.25">
      <c r="A11">
        <v>140288</v>
      </c>
      <c r="B11" s="24">
        <v>2005</v>
      </c>
      <c r="C11" s="25" t="s">
        <v>199</v>
      </c>
      <c r="D11" t="s">
        <v>203</v>
      </c>
      <c r="E11" s="26">
        <v>285</v>
      </c>
      <c r="F11" s="66">
        <v>296.11680000000001</v>
      </c>
      <c r="G11" s="66">
        <f t="shared" ref="G11:G53" si="6">IFERROR(F11/E11,0)</f>
        <v>1.0390063157894738</v>
      </c>
      <c r="H11" s="16">
        <v>2624</v>
      </c>
      <c r="I11" s="28">
        <f t="shared" si="2"/>
        <v>777010.48320000002</v>
      </c>
      <c r="J11" s="28"/>
      <c r="K11" s="26">
        <v>21348</v>
      </c>
      <c r="L11" s="66">
        <v>6245.466300000001</v>
      </c>
      <c r="M11" s="66">
        <f t="shared" si="1"/>
        <v>0.29255510118043848</v>
      </c>
      <c r="N11" s="71">
        <v>804.5</v>
      </c>
      <c r="O11" s="15">
        <f t="shared" si="3"/>
        <v>5024477.6383500006</v>
      </c>
      <c r="P11" s="28"/>
      <c r="Q11" s="15">
        <f t="shared" si="4"/>
        <v>5801488.1215500003</v>
      </c>
      <c r="R11" s="15">
        <f t="shared" si="5"/>
        <v>1933829.3738500001</v>
      </c>
    </row>
    <row r="12" spans="1:18" x14ac:dyDescent="0.25">
      <c r="A12">
        <v>140291</v>
      </c>
      <c r="B12" s="24">
        <v>2008</v>
      </c>
      <c r="C12" s="25" t="s">
        <v>200</v>
      </c>
      <c r="D12" t="s">
        <v>203</v>
      </c>
      <c r="E12" s="26">
        <v>150</v>
      </c>
      <c r="F12" s="66">
        <v>198.32950000000002</v>
      </c>
      <c r="G12" s="66">
        <f t="shared" si="6"/>
        <v>1.3221966666666669</v>
      </c>
      <c r="H12" s="16">
        <v>2624</v>
      </c>
      <c r="I12" s="28">
        <f t="shared" si="2"/>
        <v>520416.60800000007</v>
      </c>
      <c r="J12" s="28"/>
      <c r="K12" s="26">
        <v>14378</v>
      </c>
      <c r="L12" s="66">
        <v>2965.1257999999998</v>
      </c>
      <c r="M12" s="66">
        <f t="shared" si="1"/>
        <v>0.20622658227848101</v>
      </c>
      <c r="N12" s="71">
        <v>804.5</v>
      </c>
      <c r="O12" s="15">
        <f t="shared" si="3"/>
        <v>2385443.7061000001</v>
      </c>
      <c r="P12" s="28"/>
      <c r="Q12" s="15">
        <f t="shared" si="4"/>
        <v>2905860.3141000001</v>
      </c>
      <c r="R12" s="15">
        <f t="shared" si="5"/>
        <v>968620.10470000003</v>
      </c>
    </row>
    <row r="13" spans="1:18" x14ac:dyDescent="0.25">
      <c r="A13">
        <v>140223</v>
      </c>
      <c r="B13" s="24">
        <v>2010</v>
      </c>
      <c r="C13" s="25" t="s">
        <v>76</v>
      </c>
      <c r="D13" t="s">
        <v>203</v>
      </c>
      <c r="E13" s="26">
        <v>44</v>
      </c>
      <c r="F13" s="66">
        <v>25.861499999999999</v>
      </c>
      <c r="G13" s="66">
        <f t="shared" si="6"/>
        <v>0.58776136363636367</v>
      </c>
      <c r="H13" s="16">
        <v>2624</v>
      </c>
      <c r="I13" s="28">
        <f t="shared" si="2"/>
        <v>67860.576000000001</v>
      </c>
      <c r="J13" s="28"/>
      <c r="K13" s="26">
        <v>2709</v>
      </c>
      <c r="L13" s="66">
        <v>522.57359999999994</v>
      </c>
      <c r="M13" s="66">
        <f t="shared" si="1"/>
        <v>0.19290276854928015</v>
      </c>
      <c r="N13" s="71">
        <v>804.5</v>
      </c>
      <c r="O13" s="15">
        <f t="shared" si="3"/>
        <v>420410.46119999996</v>
      </c>
      <c r="P13" s="28"/>
      <c r="Q13" s="15">
        <f t="shared" si="4"/>
        <v>488271.03719999996</v>
      </c>
      <c r="R13" s="15">
        <f t="shared" si="5"/>
        <v>162757.01239999998</v>
      </c>
    </row>
    <row r="14" spans="1:18" x14ac:dyDescent="0.25">
      <c r="A14">
        <v>140030</v>
      </c>
      <c r="B14" s="24">
        <v>2134</v>
      </c>
      <c r="C14" s="25" t="s">
        <v>201</v>
      </c>
      <c r="D14" t="s">
        <v>203</v>
      </c>
      <c r="E14" s="26">
        <v>128</v>
      </c>
      <c r="F14" s="66">
        <v>200.59700000000001</v>
      </c>
      <c r="G14" s="66">
        <f t="shared" si="6"/>
        <v>1.5671640625000001</v>
      </c>
      <c r="H14" s="16">
        <v>2624</v>
      </c>
      <c r="I14" s="28">
        <f t="shared" si="2"/>
        <v>526366.52800000005</v>
      </c>
      <c r="J14" s="28"/>
      <c r="K14" s="26">
        <v>10271</v>
      </c>
      <c r="L14" s="66">
        <v>3143.6035000000002</v>
      </c>
      <c r="M14" s="66">
        <f t="shared" si="1"/>
        <v>0.30606596241845974</v>
      </c>
      <c r="N14" s="71">
        <v>804.5</v>
      </c>
      <c r="O14" s="15">
        <f t="shared" si="3"/>
        <v>2529029.0157500003</v>
      </c>
      <c r="P14" s="28"/>
      <c r="Q14" s="15">
        <f t="shared" si="4"/>
        <v>3055395.5437500002</v>
      </c>
      <c r="R14" s="15">
        <f t="shared" si="5"/>
        <v>1018465.18125</v>
      </c>
    </row>
    <row r="15" spans="1:18" x14ac:dyDescent="0.25">
      <c r="B15" s="24">
        <v>3002</v>
      </c>
      <c r="C15" s="25" t="s">
        <v>202</v>
      </c>
      <c r="D15" t="s">
        <v>203</v>
      </c>
      <c r="E15" s="26">
        <v>101</v>
      </c>
      <c r="F15" s="66">
        <v>104.1872</v>
      </c>
      <c r="G15" s="66">
        <f>IFERROR(F15/E15,0)</f>
        <v>1.0315564356435645</v>
      </c>
      <c r="H15" s="16">
        <v>2624</v>
      </c>
      <c r="I15" s="28">
        <f>E15*G15*H15</f>
        <v>273387.21280000004</v>
      </c>
      <c r="J15" s="28"/>
      <c r="K15" s="26">
        <v>10796</v>
      </c>
      <c r="L15" s="66">
        <v>2104.9059999999995</v>
      </c>
      <c r="M15" s="66">
        <f>IFERROR(L15/K15,0)</f>
        <v>0.19497091515376061</v>
      </c>
      <c r="N15" s="71">
        <v>804.5</v>
      </c>
      <c r="O15" s="15">
        <f>K15*M15*N15</f>
        <v>1693396.8769999996</v>
      </c>
      <c r="P15" s="28"/>
      <c r="Q15" s="15">
        <f>O15+I15</f>
        <v>1966784.0897999997</v>
      </c>
      <c r="R15" s="15">
        <f>Q15/3</f>
        <v>655594.69659999991</v>
      </c>
    </row>
    <row r="16" spans="1:18" x14ac:dyDescent="0.25">
      <c r="A16">
        <v>140250</v>
      </c>
      <c r="B16" s="24">
        <v>3052</v>
      </c>
      <c r="C16" s="25" t="s">
        <v>204</v>
      </c>
      <c r="D16" t="s">
        <v>203</v>
      </c>
      <c r="E16" s="26">
        <v>447</v>
      </c>
      <c r="F16" s="66">
        <v>478.08840000000009</v>
      </c>
      <c r="G16" s="66">
        <f t="shared" si="6"/>
        <v>1.0695489932885909</v>
      </c>
      <c r="H16" s="16">
        <v>2624</v>
      </c>
      <c r="I16" s="28">
        <f t="shared" si="2"/>
        <v>1254503.9616000005</v>
      </c>
      <c r="J16" s="28"/>
      <c r="K16" s="26">
        <v>8687</v>
      </c>
      <c r="L16" s="66">
        <v>2481.6887999999994</v>
      </c>
      <c r="M16" s="66">
        <f t="shared" si="1"/>
        <v>0.28567846206975933</v>
      </c>
      <c r="N16" s="71">
        <v>804.5</v>
      </c>
      <c r="O16" s="15">
        <f t="shared" si="3"/>
        <v>1996518.6395999996</v>
      </c>
      <c r="P16" s="28"/>
      <c r="Q16" s="15">
        <f t="shared" si="4"/>
        <v>3251022.6012000004</v>
      </c>
      <c r="R16" s="15">
        <f t="shared" si="5"/>
        <v>1083674.2004000002</v>
      </c>
    </row>
    <row r="17" spans="1:18" x14ac:dyDescent="0.25">
      <c r="A17">
        <v>140002</v>
      </c>
      <c r="B17" s="24">
        <v>3066</v>
      </c>
      <c r="C17" s="25" t="s">
        <v>205</v>
      </c>
      <c r="D17" t="s">
        <v>203</v>
      </c>
      <c r="E17" s="26">
        <v>343</v>
      </c>
      <c r="F17" s="66">
        <v>554.56679999999994</v>
      </c>
      <c r="G17" s="66">
        <f t="shared" si="6"/>
        <v>1.616812827988338</v>
      </c>
      <c r="H17" s="16">
        <v>2624</v>
      </c>
      <c r="I17" s="28">
        <f t="shared" si="2"/>
        <v>1455183.2831999999</v>
      </c>
      <c r="J17" s="28"/>
      <c r="K17" s="26">
        <v>14982</v>
      </c>
      <c r="L17" s="66">
        <v>5396.7302</v>
      </c>
      <c r="M17" s="66">
        <f t="shared" si="1"/>
        <v>0.36021427045788279</v>
      </c>
      <c r="N17" s="71">
        <v>804.5</v>
      </c>
      <c r="O17" s="15">
        <f t="shared" si="3"/>
        <v>4341669.4458999997</v>
      </c>
      <c r="P17" s="28"/>
      <c r="Q17" s="15">
        <f t="shared" si="4"/>
        <v>5796852.7291000001</v>
      </c>
      <c r="R17" s="15">
        <f t="shared" si="5"/>
        <v>1932284.2430333334</v>
      </c>
    </row>
    <row r="18" spans="1:18" x14ac:dyDescent="0.25">
      <c r="A18">
        <v>140122</v>
      </c>
      <c r="B18" s="24">
        <v>3999</v>
      </c>
      <c r="C18" s="25" t="s">
        <v>206</v>
      </c>
      <c r="D18" t="s">
        <v>203</v>
      </c>
      <c r="E18" s="26">
        <v>33</v>
      </c>
      <c r="F18" s="66">
        <v>112.28529999999999</v>
      </c>
      <c r="G18" s="66">
        <f t="shared" si="6"/>
        <v>3.4025848484848482</v>
      </c>
      <c r="H18" s="16">
        <v>2624</v>
      </c>
      <c r="I18" s="28">
        <f t="shared" si="2"/>
        <v>294636.62719999999</v>
      </c>
      <c r="J18" s="28"/>
      <c r="K18" s="26">
        <v>4076</v>
      </c>
      <c r="L18" s="66">
        <v>1798.7384000000002</v>
      </c>
      <c r="M18" s="66">
        <f t="shared" si="1"/>
        <v>0.44129990186457313</v>
      </c>
      <c r="N18" s="71">
        <v>804.5</v>
      </c>
      <c r="O18" s="15">
        <f t="shared" si="3"/>
        <v>1447085.0428000002</v>
      </c>
      <c r="P18" s="28"/>
      <c r="Q18" s="15">
        <f t="shared" si="4"/>
        <v>1741721.6700000002</v>
      </c>
      <c r="R18" s="15">
        <f t="shared" si="5"/>
        <v>580573.89</v>
      </c>
    </row>
    <row r="19" spans="1:18" x14ac:dyDescent="0.25">
      <c r="A19">
        <v>140080</v>
      </c>
      <c r="B19" s="24">
        <v>4004</v>
      </c>
      <c r="C19" s="25" t="s">
        <v>207</v>
      </c>
      <c r="D19" t="s">
        <v>203</v>
      </c>
      <c r="E19" s="26">
        <v>371</v>
      </c>
      <c r="F19" s="66">
        <v>405.59720000000004</v>
      </c>
      <c r="G19" s="66">
        <f>IFERROR(F19/E19,0)</f>
        <v>1.0932539083557953</v>
      </c>
      <c r="H19" s="16">
        <v>2624</v>
      </c>
      <c r="I19" s="28">
        <f>E19*G19*H19</f>
        <v>1064287.0528000002</v>
      </c>
      <c r="J19" s="28"/>
      <c r="K19" s="26">
        <v>36490</v>
      </c>
      <c r="L19" s="66">
        <v>9858.8267999999989</v>
      </c>
      <c r="M19" s="66">
        <f>IFERROR(L19/K19,0)</f>
        <v>0.27017886544258696</v>
      </c>
      <c r="N19" s="71">
        <v>804.5</v>
      </c>
      <c r="O19" s="15">
        <f>K19*M19*N19</f>
        <v>7931426.1605999991</v>
      </c>
      <c r="P19" s="28"/>
      <c r="Q19" s="15">
        <f>O19+I19</f>
        <v>8995713.2133999988</v>
      </c>
      <c r="R19" s="15">
        <f>Q19/3</f>
        <v>2998571.0711333328</v>
      </c>
    </row>
    <row r="20" spans="1:18" x14ac:dyDescent="0.25">
      <c r="A20">
        <v>140258</v>
      </c>
      <c r="B20" s="24">
        <v>4006</v>
      </c>
      <c r="C20" s="25" t="s">
        <v>208</v>
      </c>
      <c r="D20" t="s">
        <v>203</v>
      </c>
      <c r="E20" s="26">
        <v>241</v>
      </c>
      <c r="F20" s="66">
        <v>280.97250000000003</v>
      </c>
      <c r="G20" s="66">
        <f t="shared" si="6"/>
        <v>1.1658609958506225</v>
      </c>
      <c r="H20" s="16">
        <v>2624</v>
      </c>
      <c r="I20" s="28">
        <f t="shared" si="2"/>
        <v>737271.84000000008</v>
      </c>
      <c r="J20" s="28"/>
      <c r="K20" s="26">
        <v>19045</v>
      </c>
      <c r="L20" s="66">
        <v>4574.3587999999991</v>
      </c>
      <c r="M20" s="66">
        <f t="shared" si="1"/>
        <v>0.24018686269362033</v>
      </c>
      <c r="N20" s="71">
        <v>804.5</v>
      </c>
      <c r="O20" s="15">
        <f t="shared" si="3"/>
        <v>3680071.6545999991</v>
      </c>
      <c r="P20" s="28"/>
      <c r="Q20" s="15">
        <f t="shared" si="4"/>
        <v>4417343.4945999989</v>
      </c>
      <c r="R20" s="15">
        <f t="shared" si="5"/>
        <v>1472447.8315333331</v>
      </c>
    </row>
    <row r="21" spans="1:18" x14ac:dyDescent="0.25">
      <c r="A21">
        <v>140290</v>
      </c>
      <c r="B21" s="24">
        <v>4008</v>
      </c>
      <c r="C21" s="25" t="s">
        <v>209</v>
      </c>
      <c r="D21" t="s">
        <v>203</v>
      </c>
      <c r="E21" s="26">
        <v>145</v>
      </c>
      <c r="F21" s="66">
        <v>209.03399999999999</v>
      </c>
      <c r="G21" s="66">
        <f t="shared" si="6"/>
        <v>1.4416137931034483</v>
      </c>
      <c r="H21" s="16">
        <v>2624</v>
      </c>
      <c r="I21" s="28">
        <f t="shared" si="2"/>
        <v>548505.21600000001</v>
      </c>
      <c r="J21" s="28"/>
      <c r="K21" s="26">
        <v>11275</v>
      </c>
      <c r="L21" s="66">
        <v>2278.3680000000008</v>
      </c>
      <c r="M21" s="66">
        <f t="shared" si="1"/>
        <v>0.20207254988913534</v>
      </c>
      <c r="N21" s="71">
        <v>804.5</v>
      </c>
      <c r="O21" s="15">
        <f t="shared" si="3"/>
        <v>1832947.0560000008</v>
      </c>
      <c r="P21" s="28"/>
      <c r="Q21" s="15">
        <f t="shared" si="4"/>
        <v>2381452.2720000008</v>
      </c>
      <c r="R21" s="15">
        <f t="shared" si="5"/>
        <v>793817.42400000023</v>
      </c>
    </row>
    <row r="22" spans="1:18" x14ac:dyDescent="0.25">
      <c r="A22">
        <v>140289</v>
      </c>
      <c r="B22" s="24">
        <v>4025</v>
      </c>
      <c r="C22" s="25" t="s">
        <v>210</v>
      </c>
      <c r="D22" t="s">
        <v>203</v>
      </c>
      <c r="E22" s="26">
        <v>400</v>
      </c>
      <c r="F22" s="66">
        <v>551.57000000000005</v>
      </c>
      <c r="G22" s="66">
        <f t="shared" si="6"/>
        <v>1.3789250000000002</v>
      </c>
      <c r="H22" s="16">
        <v>2624</v>
      </c>
      <c r="I22" s="28">
        <f t="shared" si="2"/>
        <v>1447319.6800000002</v>
      </c>
      <c r="J22" s="28"/>
      <c r="K22" s="26">
        <v>10829</v>
      </c>
      <c r="L22" s="66">
        <v>3400.0174999999995</v>
      </c>
      <c r="M22" s="66">
        <f t="shared" si="1"/>
        <v>0.31397335857419884</v>
      </c>
      <c r="N22" s="71">
        <v>804.5</v>
      </c>
      <c r="O22" s="15">
        <f t="shared" si="3"/>
        <v>2735314.0787499994</v>
      </c>
      <c r="P22" s="28"/>
      <c r="Q22" s="15">
        <f t="shared" si="4"/>
        <v>4182633.7587499996</v>
      </c>
      <c r="R22" s="15">
        <f t="shared" si="5"/>
        <v>1394211.2529166664</v>
      </c>
    </row>
    <row r="23" spans="1:18" x14ac:dyDescent="0.25">
      <c r="A23">
        <v>140015</v>
      </c>
      <c r="B23" s="24">
        <v>5003</v>
      </c>
      <c r="C23" s="25" t="s">
        <v>211</v>
      </c>
      <c r="D23" t="s">
        <v>203</v>
      </c>
      <c r="E23" s="26">
        <v>102</v>
      </c>
      <c r="F23" s="66">
        <v>68.442700000000002</v>
      </c>
      <c r="G23" s="66">
        <f t="shared" si="6"/>
        <v>0.67100686274509802</v>
      </c>
      <c r="H23" s="16">
        <v>2624</v>
      </c>
      <c r="I23" s="28">
        <f t="shared" si="2"/>
        <v>179593.64480000001</v>
      </c>
      <c r="J23" s="28"/>
      <c r="K23" s="26">
        <v>7844</v>
      </c>
      <c r="L23" s="66">
        <v>2153.6179999999999</v>
      </c>
      <c r="M23" s="66">
        <f t="shared" si="1"/>
        <v>0.27455609382967872</v>
      </c>
      <c r="N23" s="71">
        <v>804.5</v>
      </c>
      <c r="O23" s="15">
        <f t="shared" si="3"/>
        <v>1732585.6809999999</v>
      </c>
      <c r="P23" s="28"/>
      <c r="Q23" s="15">
        <f t="shared" si="4"/>
        <v>1912179.3257999998</v>
      </c>
      <c r="R23" s="15">
        <f t="shared" si="5"/>
        <v>637393.10859999992</v>
      </c>
    </row>
    <row r="24" spans="1:18" x14ac:dyDescent="0.25">
      <c r="A24">
        <v>140116</v>
      </c>
      <c r="B24" s="24">
        <v>5006</v>
      </c>
      <c r="C24" s="25" t="s">
        <v>212</v>
      </c>
      <c r="D24" t="s">
        <v>203</v>
      </c>
      <c r="E24" s="26">
        <v>393</v>
      </c>
      <c r="F24" s="66">
        <v>371.6275</v>
      </c>
      <c r="G24" s="66">
        <f t="shared" si="6"/>
        <v>0.94561704834605598</v>
      </c>
      <c r="H24" s="16">
        <v>2624</v>
      </c>
      <c r="I24" s="28">
        <f t="shared" si="2"/>
        <v>975150.55999999994</v>
      </c>
      <c r="J24" s="28"/>
      <c r="K24" s="26">
        <v>27484</v>
      </c>
      <c r="L24" s="66">
        <v>5099.6423999999997</v>
      </c>
      <c r="M24" s="66">
        <f t="shared" si="1"/>
        <v>0.18554949788968125</v>
      </c>
      <c r="N24" s="71">
        <v>804.5</v>
      </c>
      <c r="O24" s="15">
        <f t="shared" si="3"/>
        <v>4102662.3107999996</v>
      </c>
      <c r="P24" s="28"/>
      <c r="Q24" s="15">
        <f t="shared" si="4"/>
        <v>5077812.8707999997</v>
      </c>
      <c r="R24" s="15">
        <f t="shared" si="5"/>
        <v>1692604.2902666666</v>
      </c>
    </row>
    <row r="25" spans="1:18" x14ac:dyDescent="0.25">
      <c r="A25">
        <v>140294</v>
      </c>
      <c r="B25" s="24">
        <v>5007</v>
      </c>
      <c r="C25" s="25" t="s">
        <v>204</v>
      </c>
      <c r="D25" t="s">
        <v>203</v>
      </c>
      <c r="E25" s="26">
        <v>176</v>
      </c>
      <c r="F25" s="66">
        <v>209.64830000000003</v>
      </c>
      <c r="G25" s="66">
        <f t="shared" si="6"/>
        <v>1.1911835227272729</v>
      </c>
      <c r="H25" s="16">
        <v>2624</v>
      </c>
      <c r="I25" s="28">
        <f t="shared" si="2"/>
        <v>550117.13920000009</v>
      </c>
      <c r="J25" s="28"/>
      <c r="K25" s="26">
        <v>7794</v>
      </c>
      <c r="L25" s="66">
        <v>2474.2604000000001</v>
      </c>
      <c r="M25" s="66">
        <f t="shared" si="1"/>
        <v>0.31745706954067232</v>
      </c>
      <c r="N25" s="71">
        <v>804.5</v>
      </c>
      <c r="O25" s="15">
        <f t="shared" si="3"/>
        <v>1990542.4918000002</v>
      </c>
      <c r="P25" s="28"/>
      <c r="Q25" s="15">
        <f t="shared" si="4"/>
        <v>2540659.6310000001</v>
      </c>
      <c r="R25" s="15">
        <f t="shared" si="5"/>
        <v>846886.54366666672</v>
      </c>
    </row>
    <row r="26" spans="1:18" x14ac:dyDescent="0.25">
      <c r="A26">
        <v>140135</v>
      </c>
      <c r="B26" s="24">
        <v>5014</v>
      </c>
      <c r="C26" s="25" t="s">
        <v>213</v>
      </c>
      <c r="D26" t="s">
        <v>203</v>
      </c>
      <c r="E26" s="26">
        <v>590</v>
      </c>
      <c r="F26" s="66">
        <v>703.18830000000003</v>
      </c>
      <c r="G26" s="66">
        <f t="shared" si="6"/>
        <v>1.1918445762711865</v>
      </c>
      <c r="H26" s="16">
        <v>2624</v>
      </c>
      <c r="I26" s="28">
        <f t="shared" si="2"/>
        <v>1845166.0992000001</v>
      </c>
      <c r="J26" s="28"/>
      <c r="K26" s="26">
        <v>13675</v>
      </c>
      <c r="L26" s="66">
        <v>4057.0979000000002</v>
      </c>
      <c r="M26" s="66">
        <f t="shared" si="1"/>
        <v>0.29667991956124318</v>
      </c>
      <c r="N26" s="71">
        <v>804.5</v>
      </c>
      <c r="O26" s="15">
        <f t="shared" si="3"/>
        <v>3263935.2605500007</v>
      </c>
      <c r="P26" s="28"/>
      <c r="Q26" s="15">
        <f t="shared" si="4"/>
        <v>5109101.3597500008</v>
      </c>
      <c r="R26" s="15">
        <f t="shared" si="5"/>
        <v>1703033.7865833335</v>
      </c>
    </row>
    <row r="27" spans="1:18" x14ac:dyDescent="0.25">
      <c r="A27">
        <v>140231</v>
      </c>
      <c r="B27" s="24">
        <v>6005</v>
      </c>
      <c r="C27" s="25" t="s">
        <v>214</v>
      </c>
      <c r="D27" t="s">
        <v>203</v>
      </c>
      <c r="E27" s="26">
        <v>114</v>
      </c>
      <c r="F27" s="66">
        <v>107.23879999999998</v>
      </c>
      <c r="G27" s="66">
        <f t="shared" si="6"/>
        <v>0.94069122807017524</v>
      </c>
      <c r="H27" s="16">
        <v>2624</v>
      </c>
      <c r="I27" s="28">
        <f t="shared" si="2"/>
        <v>281394.61119999998</v>
      </c>
      <c r="J27" s="28"/>
      <c r="K27" s="26">
        <v>13466</v>
      </c>
      <c r="L27" s="66">
        <v>2853.5019999999995</v>
      </c>
      <c r="M27" s="66">
        <f t="shared" si="1"/>
        <v>0.21190420317837513</v>
      </c>
      <c r="N27" s="71">
        <v>804.5</v>
      </c>
      <c r="O27" s="15">
        <f t="shared" si="3"/>
        <v>2295642.3589999997</v>
      </c>
      <c r="P27" s="28"/>
      <c r="Q27" s="15">
        <f t="shared" si="4"/>
        <v>2577036.9701999999</v>
      </c>
      <c r="R27" s="15">
        <f t="shared" si="5"/>
        <v>859012.32339999999</v>
      </c>
    </row>
    <row r="28" spans="1:18" x14ac:dyDescent="0.25">
      <c r="B28" s="24">
        <v>7005</v>
      </c>
      <c r="C28" s="25" t="s">
        <v>215</v>
      </c>
      <c r="D28" t="s">
        <v>203</v>
      </c>
      <c r="E28" s="26">
        <v>219</v>
      </c>
      <c r="F28" s="66">
        <v>304.23810000000003</v>
      </c>
      <c r="G28" s="66">
        <f t="shared" si="6"/>
        <v>1.3892150684931508</v>
      </c>
      <c r="H28" s="16">
        <v>2624</v>
      </c>
      <c r="I28" s="28">
        <f t="shared" si="2"/>
        <v>798320.77440000011</v>
      </c>
      <c r="J28" s="28"/>
      <c r="K28" s="26">
        <v>12760</v>
      </c>
      <c r="L28" s="66">
        <v>4293.4596999999994</v>
      </c>
      <c r="M28" s="66">
        <f t="shared" si="1"/>
        <v>0.33647803291536044</v>
      </c>
      <c r="N28" s="71">
        <v>804.5</v>
      </c>
      <c r="O28" s="15">
        <f t="shared" si="3"/>
        <v>3454088.3286499996</v>
      </c>
      <c r="P28" s="28"/>
      <c r="Q28" s="15">
        <f t="shared" si="4"/>
        <v>4252409.10305</v>
      </c>
      <c r="R28" s="15">
        <f t="shared" si="5"/>
        <v>1417469.7010166666</v>
      </c>
    </row>
    <row r="29" spans="1:18" x14ac:dyDescent="0.25">
      <c r="A29">
        <v>140275</v>
      </c>
      <c r="B29" s="24">
        <v>7008</v>
      </c>
      <c r="C29" s="25" t="s">
        <v>216</v>
      </c>
      <c r="D29" t="s">
        <v>203</v>
      </c>
      <c r="E29" s="26">
        <v>4</v>
      </c>
      <c r="F29" s="66">
        <v>6.1882000000000001</v>
      </c>
      <c r="G29" s="66">
        <f t="shared" si="6"/>
        <v>1.54705</v>
      </c>
      <c r="H29" s="16">
        <v>2624</v>
      </c>
      <c r="I29" s="28">
        <f t="shared" si="2"/>
        <v>16237.836800000001</v>
      </c>
      <c r="J29" s="28"/>
      <c r="K29" s="26">
        <v>1812</v>
      </c>
      <c r="L29" s="66">
        <v>450.71510000000006</v>
      </c>
      <c r="M29" s="66">
        <f t="shared" si="1"/>
        <v>0.24873901766004419</v>
      </c>
      <c r="N29" s="71">
        <v>804.5</v>
      </c>
      <c r="O29" s="15">
        <f t="shared" si="3"/>
        <v>362600.29795000004</v>
      </c>
      <c r="P29" s="28"/>
      <c r="Q29" s="15">
        <f t="shared" si="4"/>
        <v>378838.13475000003</v>
      </c>
      <c r="R29" s="15">
        <f t="shared" si="5"/>
        <v>126279.37825000001</v>
      </c>
    </row>
    <row r="30" spans="1:18" x14ac:dyDescent="0.25">
      <c r="A30">
        <v>140046</v>
      </c>
      <c r="B30" s="24">
        <v>8012</v>
      </c>
      <c r="C30" s="25" t="s">
        <v>217</v>
      </c>
      <c r="D30" t="s">
        <v>203</v>
      </c>
      <c r="E30" s="26">
        <v>403</v>
      </c>
      <c r="F30" s="66">
        <v>453.00670000000002</v>
      </c>
      <c r="G30" s="66">
        <f t="shared" si="6"/>
        <v>1.1240861042183623</v>
      </c>
      <c r="H30" s="16">
        <v>2624</v>
      </c>
      <c r="I30" s="28">
        <f t="shared" si="2"/>
        <v>1188689.5808000001</v>
      </c>
      <c r="J30" s="28"/>
      <c r="K30" s="26">
        <v>21941</v>
      </c>
      <c r="L30" s="66">
        <v>3875.5656999999997</v>
      </c>
      <c r="M30" s="66">
        <f t="shared" si="1"/>
        <v>0.17663578232532701</v>
      </c>
      <c r="N30" s="71">
        <v>804.5</v>
      </c>
      <c r="O30" s="15">
        <f t="shared" si="3"/>
        <v>3117892.6056499998</v>
      </c>
      <c r="P30" s="28"/>
      <c r="Q30" s="15">
        <f t="shared" si="4"/>
        <v>4306582.1864499999</v>
      </c>
      <c r="R30" s="15">
        <f t="shared" si="5"/>
        <v>1435527.3954833334</v>
      </c>
    </row>
    <row r="31" spans="1:18" x14ac:dyDescent="0.25">
      <c r="A31">
        <v>140011</v>
      </c>
      <c r="B31" s="24">
        <v>8088</v>
      </c>
      <c r="C31" s="25" t="s">
        <v>218</v>
      </c>
      <c r="D31" t="s">
        <v>203</v>
      </c>
      <c r="E31" s="26">
        <v>621</v>
      </c>
      <c r="F31" s="66">
        <v>823.2453999999999</v>
      </c>
      <c r="G31" s="66">
        <f t="shared" si="6"/>
        <v>1.3256769726247986</v>
      </c>
      <c r="H31" s="16">
        <v>2624</v>
      </c>
      <c r="I31" s="28">
        <f t="shared" si="2"/>
        <v>2160195.9295999999</v>
      </c>
      <c r="J31" s="28"/>
      <c r="K31" s="26">
        <v>25151</v>
      </c>
      <c r="L31" s="66">
        <v>6357.9051999999992</v>
      </c>
      <c r="M31" s="66">
        <f t="shared" si="1"/>
        <v>0.25278936026400539</v>
      </c>
      <c r="N31" s="71">
        <v>804.5</v>
      </c>
      <c r="O31" s="15">
        <f t="shared" si="3"/>
        <v>5114934.7333999993</v>
      </c>
      <c r="P31" s="28"/>
      <c r="Q31" s="15">
        <f t="shared" si="4"/>
        <v>7275130.6629999988</v>
      </c>
      <c r="R31" s="15">
        <f t="shared" si="5"/>
        <v>2425043.5543333329</v>
      </c>
    </row>
    <row r="32" spans="1:18" x14ac:dyDescent="0.25">
      <c r="B32" s="24">
        <v>10004</v>
      </c>
      <c r="C32" s="25" t="s">
        <v>219</v>
      </c>
      <c r="D32" t="s">
        <v>203</v>
      </c>
      <c r="E32" s="26">
        <v>580</v>
      </c>
      <c r="F32" s="66">
        <v>709.47740000000022</v>
      </c>
      <c r="G32" s="66">
        <f t="shared" si="6"/>
        <v>1.2232368965517244</v>
      </c>
      <c r="H32" s="16">
        <v>2624</v>
      </c>
      <c r="I32" s="28">
        <f t="shared" si="2"/>
        <v>1861668.6976000003</v>
      </c>
      <c r="J32" s="28"/>
      <c r="K32" s="26">
        <v>18883</v>
      </c>
      <c r="L32" s="66">
        <v>4131.2986000000001</v>
      </c>
      <c r="M32" s="66">
        <f t="shared" si="1"/>
        <v>0.21878401737012126</v>
      </c>
      <c r="N32" s="71">
        <v>804.5</v>
      </c>
      <c r="O32" s="15">
        <f t="shared" si="3"/>
        <v>3323629.7237</v>
      </c>
      <c r="P32" s="28"/>
      <c r="Q32" s="15">
        <f t="shared" si="4"/>
        <v>5185298.4213000005</v>
      </c>
      <c r="R32" s="15">
        <f t="shared" si="5"/>
        <v>1728432.8071000001</v>
      </c>
    </row>
    <row r="33" spans="1:18" x14ac:dyDescent="0.25">
      <c r="B33" s="24">
        <v>12002</v>
      </c>
      <c r="C33" s="25" t="s">
        <v>220</v>
      </c>
      <c r="D33" t="s">
        <v>203</v>
      </c>
      <c r="E33" s="26">
        <v>432</v>
      </c>
      <c r="F33" s="66">
        <v>501.88839999999999</v>
      </c>
      <c r="G33" s="66">
        <f t="shared" si="6"/>
        <v>1.1617787037037037</v>
      </c>
      <c r="H33" s="16">
        <v>2624</v>
      </c>
      <c r="I33" s="28">
        <f t="shared" si="2"/>
        <v>1316955.1616</v>
      </c>
      <c r="J33" s="28"/>
      <c r="K33" s="26">
        <v>25232</v>
      </c>
      <c r="L33" s="66">
        <v>7756.1757999999982</v>
      </c>
      <c r="M33" s="66">
        <f t="shared" si="1"/>
        <v>0.30739441185795807</v>
      </c>
      <c r="N33" s="71">
        <v>804.5</v>
      </c>
      <c r="O33" s="15">
        <f t="shared" si="3"/>
        <v>6239843.4310999988</v>
      </c>
      <c r="P33" s="28"/>
      <c r="Q33" s="15">
        <f t="shared" si="4"/>
        <v>7556798.592699999</v>
      </c>
      <c r="R33" s="15">
        <f t="shared" si="5"/>
        <v>2518932.8642333332</v>
      </c>
    </row>
    <row r="34" spans="1:18" x14ac:dyDescent="0.25">
      <c r="A34">
        <v>140032</v>
      </c>
      <c r="B34" s="24">
        <v>12009</v>
      </c>
      <c r="C34" s="25" t="s">
        <v>221</v>
      </c>
      <c r="D34" t="s">
        <v>203</v>
      </c>
      <c r="E34" s="26">
        <v>143</v>
      </c>
      <c r="F34" s="66">
        <v>232.8485</v>
      </c>
      <c r="G34" s="66">
        <f t="shared" si="6"/>
        <v>1.6283111888111887</v>
      </c>
      <c r="H34" s="16">
        <v>2624</v>
      </c>
      <c r="I34" s="28">
        <f t="shared" si="2"/>
        <v>610994.46400000004</v>
      </c>
      <c r="J34" s="28"/>
      <c r="K34" s="26">
        <v>9199</v>
      </c>
      <c r="L34" s="66">
        <v>2758.8680999999997</v>
      </c>
      <c r="M34" s="66">
        <f t="shared" si="1"/>
        <v>0.29990956625720183</v>
      </c>
      <c r="N34" s="71">
        <v>804.5</v>
      </c>
      <c r="O34" s="15">
        <f t="shared" si="3"/>
        <v>2219509.3864499996</v>
      </c>
      <c r="P34" s="28"/>
      <c r="Q34" s="15">
        <f t="shared" si="4"/>
        <v>2830503.8504499998</v>
      </c>
      <c r="R34" s="15">
        <f t="shared" si="5"/>
        <v>943501.2834833333</v>
      </c>
    </row>
    <row r="35" spans="1:18" x14ac:dyDescent="0.25">
      <c r="A35">
        <v>140187</v>
      </c>
      <c r="B35" s="24">
        <v>12010</v>
      </c>
      <c r="C35" s="25" t="s">
        <v>222</v>
      </c>
      <c r="D35" t="s">
        <v>203</v>
      </c>
      <c r="E35" s="26">
        <v>333</v>
      </c>
      <c r="F35" s="66">
        <v>591.7734999999999</v>
      </c>
      <c r="G35" s="66">
        <f t="shared" si="6"/>
        <v>1.7770975975975973</v>
      </c>
      <c r="H35" s="16">
        <v>2624</v>
      </c>
      <c r="I35" s="28">
        <f t="shared" si="2"/>
        <v>1552813.6639999996</v>
      </c>
      <c r="J35" s="28"/>
      <c r="K35" s="26">
        <v>22467</v>
      </c>
      <c r="L35" s="66">
        <v>6711.7681999999995</v>
      </c>
      <c r="M35" s="66">
        <f t="shared" si="1"/>
        <v>0.29873895936262074</v>
      </c>
      <c r="N35" s="71">
        <v>804.5</v>
      </c>
      <c r="O35" s="15">
        <f t="shared" si="3"/>
        <v>5399617.5169000002</v>
      </c>
      <c r="P35" s="28"/>
      <c r="Q35" s="15">
        <f t="shared" si="4"/>
        <v>6952431.1809</v>
      </c>
      <c r="R35" s="15">
        <f t="shared" si="5"/>
        <v>2317477.0603</v>
      </c>
    </row>
    <row r="36" spans="1:18" x14ac:dyDescent="0.25">
      <c r="A36">
        <v>140145</v>
      </c>
      <c r="B36" s="24">
        <v>13011</v>
      </c>
      <c r="C36" s="25" t="s">
        <v>223</v>
      </c>
      <c r="D36" t="s">
        <v>203</v>
      </c>
      <c r="E36" s="26">
        <v>138</v>
      </c>
      <c r="F36" s="66">
        <v>118.9915</v>
      </c>
      <c r="G36" s="66">
        <f t="shared" si="6"/>
        <v>0.86225724637681156</v>
      </c>
      <c r="H36" s="16">
        <v>2624</v>
      </c>
      <c r="I36" s="28">
        <f t="shared" si="2"/>
        <v>312233.696</v>
      </c>
      <c r="J36" s="28"/>
      <c r="K36" s="26">
        <v>17489</v>
      </c>
      <c r="L36" s="66">
        <v>3203.2889999999998</v>
      </c>
      <c r="M36" s="66">
        <f t="shared" si="1"/>
        <v>0.18316021499228086</v>
      </c>
      <c r="N36" s="71">
        <v>804.5</v>
      </c>
      <c r="O36" s="15">
        <f t="shared" si="3"/>
        <v>2577046.0004999996</v>
      </c>
      <c r="P36" s="28"/>
      <c r="Q36" s="15">
        <f t="shared" si="4"/>
        <v>2889279.6964999996</v>
      </c>
      <c r="R36" s="15">
        <f t="shared" si="5"/>
        <v>963093.23216666654</v>
      </c>
    </row>
    <row r="37" spans="1:18" x14ac:dyDescent="0.25">
      <c r="A37">
        <v>140234</v>
      </c>
      <c r="B37" s="24">
        <v>13014</v>
      </c>
      <c r="C37" s="25" t="s">
        <v>224</v>
      </c>
      <c r="D37" t="s">
        <v>203</v>
      </c>
      <c r="E37" s="26">
        <v>530</v>
      </c>
      <c r="F37" s="66">
        <v>463.53620000000006</v>
      </c>
      <c r="G37" s="66">
        <f t="shared" si="6"/>
        <v>0.87459660377358506</v>
      </c>
      <c r="H37" s="16">
        <v>2624</v>
      </c>
      <c r="I37" s="28">
        <f t="shared" si="2"/>
        <v>1216318.9888000002</v>
      </c>
      <c r="J37" s="28"/>
      <c r="K37" s="26">
        <v>14704</v>
      </c>
      <c r="L37" s="66">
        <v>3067.6902000000014</v>
      </c>
      <c r="M37" s="66">
        <f t="shared" si="1"/>
        <v>0.20862963819368888</v>
      </c>
      <c r="N37" s="71">
        <v>804.5</v>
      </c>
      <c r="O37" s="15">
        <f t="shared" si="3"/>
        <v>2467956.7659000009</v>
      </c>
      <c r="Q37" s="15">
        <f t="shared" si="4"/>
        <v>3684275.7547000013</v>
      </c>
      <c r="R37" s="15">
        <f t="shared" si="5"/>
        <v>1228091.9182333339</v>
      </c>
    </row>
    <row r="38" spans="1:18" x14ac:dyDescent="0.25">
      <c r="A38">
        <v>140082</v>
      </c>
      <c r="B38" s="24">
        <v>13017</v>
      </c>
      <c r="C38" s="25" t="s">
        <v>225</v>
      </c>
      <c r="D38" t="s">
        <v>203</v>
      </c>
      <c r="E38" s="26">
        <v>6</v>
      </c>
      <c r="F38" s="66">
        <v>14.6592</v>
      </c>
      <c r="G38" s="66">
        <f>IFERROR(F38/E38,0)</f>
        <v>2.4432</v>
      </c>
      <c r="H38" s="16">
        <v>2624</v>
      </c>
      <c r="I38" s="28">
        <f>E38*G38*H38</f>
        <v>38465.7408</v>
      </c>
      <c r="J38" s="28"/>
      <c r="K38" s="26">
        <v>196</v>
      </c>
      <c r="L38" s="66">
        <v>71.717500000000015</v>
      </c>
      <c r="M38" s="66">
        <f>IFERROR(L38/K38,0)</f>
        <v>0.36590561224489804</v>
      </c>
      <c r="N38" s="71">
        <v>804.5</v>
      </c>
      <c r="O38" s="15">
        <f>K38*M38*N38</f>
        <v>57696.728750000009</v>
      </c>
      <c r="Q38" s="15">
        <f>O38+I38</f>
        <v>96162.469550000009</v>
      </c>
      <c r="R38" s="15">
        <f>Q38/3</f>
        <v>32054.15651666667</v>
      </c>
    </row>
    <row r="39" spans="1:18" x14ac:dyDescent="0.25">
      <c r="A39">
        <v>140012</v>
      </c>
      <c r="B39" s="24">
        <v>13026</v>
      </c>
      <c r="C39" s="25" t="s">
        <v>226</v>
      </c>
      <c r="D39" t="s">
        <v>203</v>
      </c>
      <c r="E39" s="26">
        <v>164</v>
      </c>
      <c r="F39" s="66">
        <v>276.59289999999999</v>
      </c>
      <c r="G39" s="66">
        <f t="shared" si="6"/>
        <v>1.6865420731707317</v>
      </c>
      <c r="H39" s="16">
        <v>2624</v>
      </c>
      <c r="I39" s="28">
        <f t="shared" si="2"/>
        <v>725779.7696</v>
      </c>
      <c r="J39" s="28"/>
      <c r="K39" s="26">
        <v>9997</v>
      </c>
      <c r="L39" s="66">
        <v>2683.1600000000003</v>
      </c>
      <c r="M39" s="66">
        <f t="shared" si="1"/>
        <v>0.26839651895568672</v>
      </c>
      <c r="N39" s="71">
        <v>804.5</v>
      </c>
      <c r="O39" s="15">
        <f t="shared" si="3"/>
        <v>2158602.2200000002</v>
      </c>
      <c r="Q39" s="15">
        <f t="shared" si="4"/>
        <v>2884381.9896</v>
      </c>
      <c r="R39" s="15">
        <f t="shared" si="5"/>
        <v>961460.66319999995</v>
      </c>
    </row>
    <row r="40" spans="1:18" x14ac:dyDescent="0.25">
      <c r="A40">
        <v>140179</v>
      </c>
      <c r="B40" s="24">
        <v>13297</v>
      </c>
      <c r="C40" s="25" t="s">
        <v>227</v>
      </c>
      <c r="D40" t="s">
        <v>203</v>
      </c>
      <c r="E40" s="26">
        <v>2</v>
      </c>
      <c r="F40" s="66">
        <v>3.0085999999999999</v>
      </c>
      <c r="G40" s="66">
        <f t="shared" si="6"/>
        <v>1.5043</v>
      </c>
      <c r="H40" s="16">
        <v>2624</v>
      </c>
      <c r="I40" s="28">
        <f t="shared" si="2"/>
        <v>7894.5663999999997</v>
      </c>
      <c r="J40" s="28"/>
      <c r="K40" s="26">
        <v>233</v>
      </c>
      <c r="L40" s="66">
        <v>39.4251</v>
      </c>
      <c r="M40" s="66">
        <f t="shared" si="1"/>
        <v>0.16920643776824035</v>
      </c>
      <c r="N40" s="71">
        <v>804.5</v>
      </c>
      <c r="O40" s="15">
        <f t="shared" si="3"/>
        <v>31717.49295</v>
      </c>
      <c r="Q40" s="15">
        <f t="shared" si="4"/>
        <v>39612.059349999996</v>
      </c>
      <c r="R40" s="15">
        <f t="shared" si="5"/>
        <v>13204.019783333331</v>
      </c>
    </row>
    <row r="41" spans="1:18" x14ac:dyDescent="0.25">
      <c r="B41" s="24">
        <v>14001</v>
      </c>
      <c r="C41" s="25" t="s">
        <v>228</v>
      </c>
      <c r="D41" t="s">
        <v>203</v>
      </c>
      <c r="E41" s="26">
        <v>341</v>
      </c>
      <c r="F41" s="66">
        <v>329.63100000000003</v>
      </c>
      <c r="G41" s="66">
        <f t="shared" si="6"/>
        <v>0.96665982404692086</v>
      </c>
      <c r="H41" s="16">
        <v>2624</v>
      </c>
      <c r="I41" s="28">
        <f t="shared" si="2"/>
        <v>864951.74400000006</v>
      </c>
      <c r="J41" s="28"/>
      <c r="K41" s="26">
        <v>17000</v>
      </c>
      <c r="L41" s="66">
        <v>3896.5594000000006</v>
      </c>
      <c r="M41" s="66">
        <f t="shared" si="1"/>
        <v>0.22920937647058826</v>
      </c>
      <c r="N41" s="71">
        <v>804.5</v>
      </c>
      <c r="O41" s="15">
        <f t="shared" si="3"/>
        <v>3134782.0373000004</v>
      </c>
      <c r="Q41" s="15">
        <f t="shared" si="4"/>
        <v>3999733.7813000004</v>
      </c>
      <c r="R41" s="15">
        <f t="shared" si="5"/>
        <v>1333244.5937666667</v>
      </c>
    </row>
    <row r="42" spans="1:18" x14ac:dyDescent="0.25">
      <c r="B42" s="24">
        <v>15006</v>
      </c>
      <c r="C42" s="25" t="s">
        <v>229</v>
      </c>
      <c r="D42" t="s">
        <v>203</v>
      </c>
      <c r="E42" s="26">
        <v>64</v>
      </c>
      <c r="F42" s="66">
        <v>48.003100000000003</v>
      </c>
      <c r="G42" s="66">
        <f>IFERROR(F42/E42,0)</f>
        <v>0.75004843750000005</v>
      </c>
      <c r="H42" s="16">
        <v>2624</v>
      </c>
      <c r="I42" s="28">
        <f>E42*G42*H42</f>
        <v>125960.13440000001</v>
      </c>
      <c r="J42" s="28"/>
      <c r="K42" s="26">
        <v>7122</v>
      </c>
      <c r="L42" s="66">
        <v>1442.3273999999997</v>
      </c>
      <c r="M42" s="66">
        <f>IFERROR(L42/K42,0)</f>
        <v>0.20251718618365622</v>
      </c>
      <c r="N42" s="71">
        <v>804.5</v>
      </c>
      <c r="O42" s="15">
        <f>K42*M42*N42</f>
        <v>1160352.3932999996</v>
      </c>
      <c r="Q42" s="15">
        <f>O42+I42</f>
        <v>1286312.5276999997</v>
      </c>
      <c r="R42" s="15">
        <f>Q42/3</f>
        <v>428770.8425666666</v>
      </c>
    </row>
    <row r="43" spans="1:18" x14ac:dyDescent="0.25">
      <c r="A43">
        <v>140185</v>
      </c>
      <c r="B43" s="24">
        <v>15007</v>
      </c>
      <c r="C43" s="25" t="s">
        <v>230</v>
      </c>
      <c r="D43" t="s">
        <v>203</v>
      </c>
      <c r="E43" s="26">
        <v>155</v>
      </c>
      <c r="F43" s="66">
        <v>276.45670000000001</v>
      </c>
      <c r="G43" s="66">
        <f t="shared" si="6"/>
        <v>1.7835916129032259</v>
      </c>
      <c r="H43" s="16">
        <v>2624</v>
      </c>
      <c r="I43" s="28">
        <f t="shared" si="2"/>
        <v>725422.38080000004</v>
      </c>
      <c r="J43" s="28"/>
      <c r="K43" s="26">
        <v>20748</v>
      </c>
      <c r="L43" s="66">
        <v>5403.4650999999994</v>
      </c>
      <c r="M43" s="66">
        <f t="shared" si="1"/>
        <v>0.2604330586080586</v>
      </c>
      <c r="N43" s="71">
        <v>804.5</v>
      </c>
      <c r="O43" s="15">
        <f t="shared" si="3"/>
        <v>4347087.6729499996</v>
      </c>
      <c r="Q43" s="15">
        <f t="shared" si="4"/>
        <v>5072510.05375</v>
      </c>
      <c r="R43" s="15">
        <f t="shared" si="5"/>
        <v>1690836.6845833333</v>
      </c>
    </row>
    <row r="44" spans="1:18" x14ac:dyDescent="0.25">
      <c r="A44">
        <v>140148</v>
      </c>
      <c r="B44" s="24">
        <v>16004</v>
      </c>
      <c r="C44" s="25" t="s">
        <v>231</v>
      </c>
      <c r="D44" t="s">
        <v>203</v>
      </c>
      <c r="E44" s="26">
        <v>32</v>
      </c>
      <c r="F44" s="66">
        <v>49.349699999999999</v>
      </c>
      <c r="G44" s="66">
        <f t="shared" si="6"/>
        <v>1.542178125</v>
      </c>
      <c r="H44" s="16">
        <v>2624</v>
      </c>
      <c r="I44" s="28">
        <f t="shared" si="2"/>
        <v>129493.6128</v>
      </c>
      <c r="J44" s="28"/>
      <c r="K44" s="26">
        <v>9286</v>
      </c>
      <c r="L44" s="66">
        <v>2263.6442000000006</v>
      </c>
      <c r="M44" s="66">
        <f t="shared" si="1"/>
        <v>0.24376956709024344</v>
      </c>
      <c r="N44" s="71">
        <v>804.5</v>
      </c>
      <c r="O44" s="15">
        <f t="shared" si="3"/>
        <v>1821101.7589000005</v>
      </c>
      <c r="Q44" s="15">
        <f t="shared" si="4"/>
        <v>1950595.3717000005</v>
      </c>
      <c r="R44" s="15">
        <f t="shared" si="5"/>
        <v>650198.45723333349</v>
      </c>
    </row>
    <row r="45" spans="1:18" x14ac:dyDescent="0.25">
      <c r="A45">
        <v>140100</v>
      </c>
      <c r="B45" s="24">
        <v>16005</v>
      </c>
      <c r="C45" s="25" t="s">
        <v>232</v>
      </c>
      <c r="D45" t="s">
        <v>203</v>
      </c>
      <c r="E45" s="26">
        <v>34</v>
      </c>
      <c r="F45" s="66">
        <v>57.2027</v>
      </c>
      <c r="G45" s="66">
        <f t="shared" si="6"/>
        <v>1.6824323529411764</v>
      </c>
      <c r="H45" s="16">
        <v>2624</v>
      </c>
      <c r="I45" s="28">
        <f t="shared" si="2"/>
        <v>150099.8848</v>
      </c>
      <c r="J45" s="28"/>
      <c r="K45" s="26">
        <v>5705</v>
      </c>
      <c r="L45" s="66">
        <v>2280.0626999999995</v>
      </c>
      <c r="M45" s="66">
        <f t="shared" si="1"/>
        <v>0.3996604206836108</v>
      </c>
      <c r="N45" s="71">
        <v>804.5</v>
      </c>
      <c r="O45" s="15">
        <f t="shared" si="3"/>
        <v>1834310.4421499996</v>
      </c>
      <c r="Q45" s="15">
        <f t="shared" si="4"/>
        <v>1984410.3269499997</v>
      </c>
      <c r="R45" s="15">
        <f t="shared" si="5"/>
        <v>661470.10898333322</v>
      </c>
    </row>
    <row r="46" spans="1:18" x14ac:dyDescent="0.25">
      <c r="B46" s="24">
        <v>16010</v>
      </c>
      <c r="C46" s="25" t="s">
        <v>233</v>
      </c>
      <c r="D46" t="s">
        <v>203</v>
      </c>
      <c r="E46" s="26">
        <v>47</v>
      </c>
      <c r="F46" s="66">
        <v>38.836300000000001</v>
      </c>
      <c r="G46" s="66">
        <f>IFERROR(F46/E46,0)</f>
        <v>0.82630425531914897</v>
      </c>
      <c r="H46" s="16">
        <v>2624</v>
      </c>
      <c r="I46" s="28">
        <f>E46*G46*H46</f>
        <v>101906.45120000001</v>
      </c>
      <c r="J46" s="28"/>
      <c r="K46" s="26">
        <v>7181</v>
      </c>
      <c r="L46" s="66">
        <v>1099.2522999999992</v>
      </c>
      <c r="M46" s="66">
        <f>IFERROR(L46/K46,0)</f>
        <v>0.15307788608828843</v>
      </c>
      <c r="N46" s="71">
        <v>804.5</v>
      </c>
      <c r="O46" s="15">
        <f>K46*M46*N46</f>
        <v>884348.47534999938</v>
      </c>
      <c r="Q46" s="15">
        <f>O46+I46</f>
        <v>986254.92654999939</v>
      </c>
      <c r="R46" s="15">
        <f>Q46/3</f>
        <v>328751.64218333311</v>
      </c>
    </row>
    <row r="47" spans="1:18" x14ac:dyDescent="0.25">
      <c r="A47">
        <v>140101</v>
      </c>
      <c r="B47" s="24">
        <v>16017</v>
      </c>
      <c r="C47" s="25" t="s">
        <v>234</v>
      </c>
      <c r="D47" t="s">
        <v>203</v>
      </c>
      <c r="E47" s="26">
        <v>1213</v>
      </c>
      <c r="F47" s="66">
        <v>2112.2183</v>
      </c>
      <c r="G47" s="66">
        <f t="shared" si="6"/>
        <v>1.7413176422093981</v>
      </c>
      <c r="H47" s="16">
        <v>2624</v>
      </c>
      <c r="I47" s="28">
        <f t="shared" si="2"/>
        <v>5542460.8191999998</v>
      </c>
      <c r="J47" s="28"/>
      <c r="K47" s="26">
        <v>31423</v>
      </c>
      <c r="L47" s="66">
        <v>12039.4406</v>
      </c>
      <c r="M47" s="66">
        <f t="shared" si="1"/>
        <v>0.38314103045539893</v>
      </c>
      <c r="N47" s="71">
        <v>804.5</v>
      </c>
      <c r="O47" s="15">
        <f t="shared" si="3"/>
        <v>9685729.9627</v>
      </c>
      <c r="Q47" s="15">
        <f t="shared" si="4"/>
        <v>15228190.7819</v>
      </c>
      <c r="R47" s="15">
        <f t="shared" si="5"/>
        <v>5076063.5939666666</v>
      </c>
    </row>
    <row r="48" spans="1:18" x14ac:dyDescent="0.25">
      <c r="A48">
        <v>140010</v>
      </c>
      <c r="B48" s="24">
        <v>16020</v>
      </c>
      <c r="C48" s="25" t="s">
        <v>235</v>
      </c>
      <c r="D48" t="s">
        <v>203</v>
      </c>
      <c r="E48" s="26">
        <v>416</v>
      </c>
      <c r="F48" s="66">
        <v>639.85839999999996</v>
      </c>
      <c r="G48" s="66">
        <f t="shared" si="6"/>
        <v>1.5381211538461537</v>
      </c>
      <c r="H48" s="16">
        <v>2624</v>
      </c>
      <c r="I48" s="28">
        <f t="shared" si="2"/>
        <v>1678988.4415999998</v>
      </c>
      <c r="J48" s="28"/>
      <c r="K48" s="26">
        <v>15564</v>
      </c>
      <c r="L48" s="66">
        <v>4232.5949999999993</v>
      </c>
      <c r="M48" s="66">
        <f t="shared" si="1"/>
        <v>0.27194776407093291</v>
      </c>
      <c r="N48" s="71">
        <v>804.5</v>
      </c>
      <c r="O48" s="15">
        <f t="shared" si="3"/>
        <v>3405122.6774999993</v>
      </c>
      <c r="Q48" s="15">
        <f t="shared" si="4"/>
        <v>5084111.1190999988</v>
      </c>
      <c r="R48" s="15">
        <f t="shared" si="5"/>
        <v>1694703.7063666664</v>
      </c>
    </row>
    <row r="49" spans="1:18" x14ac:dyDescent="0.25">
      <c r="A49">
        <v>140242</v>
      </c>
      <c r="B49" s="24">
        <v>17001</v>
      </c>
      <c r="C49" s="25" t="s">
        <v>236</v>
      </c>
      <c r="D49" t="s">
        <v>203</v>
      </c>
      <c r="E49" s="26">
        <v>555</v>
      </c>
      <c r="F49" s="66">
        <v>601.3726999999999</v>
      </c>
      <c r="G49" s="66">
        <f t="shared" si="6"/>
        <v>1.0835544144144142</v>
      </c>
      <c r="H49" s="16">
        <v>2624</v>
      </c>
      <c r="I49" s="28">
        <f t="shared" si="2"/>
        <v>1578001.9647999997</v>
      </c>
      <c r="J49" s="28"/>
      <c r="K49" s="26">
        <v>20783</v>
      </c>
      <c r="L49" s="66">
        <v>6092.9604999999992</v>
      </c>
      <c r="M49" s="66">
        <f t="shared" si="1"/>
        <v>0.29317040369532787</v>
      </c>
      <c r="N49" s="71">
        <v>804.5</v>
      </c>
      <c r="O49" s="15">
        <f t="shared" si="3"/>
        <v>4901786.7222499996</v>
      </c>
      <c r="Q49" s="15">
        <f t="shared" si="4"/>
        <v>6479788.6870499998</v>
      </c>
      <c r="R49" s="15">
        <f t="shared" si="5"/>
        <v>2159929.5623499998</v>
      </c>
    </row>
    <row r="50" spans="1:18" x14ac:dyDescent="0.25">
      <c r="A50">
        <v>140211</v>
      </c>
      <c r="B50" s="24">
        <v>18007</v>
      </c>
      <c r="C50" s="25" t="s">
        <v>237</v>
      </c>
      <c r="D50" t="s">
        <v>203</v>
      </c>
      <c r="E50" s="26">
        <v>131</v>
      </c>
      <c r="F50" s="66">
        <v>232.95319999999998</v>
      </c>
      <c r="G50" s="66">
        <f t="shared" si="6"/>
        <v>1.7782687022900763</v>
      </c>
      <c r="H50" s="16">
        <v>2624</v>
      </c>
      <c r="I50" s="28">
        <f t="shared" si="2"/>
        <v>611269.19679999992</v>
      </c>
      <c r="J50" s="28"/>
      <c r="K50" s="26">
        <v>9907</v>
      </c>
      <c r="L50" s="66">
        <v>2335.2452999999996</v>
      </c>
      <c r="M50" s="66">
        <f t="shared" si="1"/>
        <v>0.23571669526597352</v>
      </c>
      <c r="N50" s="71">
        <v>804.5</v>
      </c>
      <c r="O50" s="15">
        <f t="shared" si="3"/>
        <v>1878704.8438499996</v>
      </c>
      <c r="Q50" s="15">
        <f t="shared" si="4"/>
        <v>2489974.0406499994</v>
      </c>
      <c r="R50" s="15">
        <f t="shared" si="5"/>
        <v>829991.34688333317</v>
      </c>
    </row>
    <row r="51" spans="1:18" x14ac:dyDescent="0.25">
      <c r="A51">
        <v>140113</v>
      </c>
      <c r="B51" s="24">
        <v>19034</v>
      </c>
      <c r="C51" s="25" t="s">
        <v>238</v>
      </c>
      <c r="D51" t="s">
        <v>203</v>
      </c>
      <c r="E51" s="26">
        <v>122</v>
      </c>
      <c r="F51" s="66">
        <v>106.93279999999999</v>
      </c>
      <c r="G51" s="66">
        <f t="shared" si="6"/>
        <v>0.87649836065573761</v>
      </c>
      <c r="H51" s="16">
        <v>2624</v>
      </c>
      <c r="I51" s="28">
        <f t="shared" si="2"/>
        <v>280591.66719999997</v>
      </c>
      <c r="J51" s="28"/>
      <c r="K51" s="26">
        <v>11288</v>
      </c>
      <c r="L51" s="66">
        <v>2661.7455</v>
      </c>
      <c r="M51" s="66">
        <f t="shared" si="1"/>
        <v>0.23580310949681077</v>
      </c>
      <c r="N51" s="71">
        <v>804.5</v>
      </c>
      <c r="O51" s="15">
        <f t="shared" si="3"/>
        <v>2141374.2547499998</v>
      </c>
      <c r="Q51" s="15">
        <f t="shared" si="4"/>
        <v>2421965.9219499999</v>
      </c>
      <c r="R51" s="15">
        <f t="shared" si="5"/>
        <v>807321.97398333333</v>
      </c>
    </row>
    <row r="52" spans="1:18" x14ac:dyDescent="0.25">
      <c r="A52">
        <v>140233</v>
      </c>
      <c r="B52" s="24">
        <v>21001</v>
      </c>
      <c r="C52" s="25" t="s">
        <v>239</v>
      </c>
      <c r="D52" t="s">
        <v>203</v>
      </c>
      <c r="E52" s="26">
        <v>152</v>
      </c>
      <c r="F52" s="66">
        <v>193.24619999999999</v>
      </c>
      <c r="G52" s="66">
        <f t="shared" si="6"/>
        <v>1.2713565789473684</v>
      </c>
      <c r="H52" s="16">
        <v>2624</v>
      </c>
      <c r="I52" s="28">
        <f t="shared" si="2"/>
        <v>507078.02879999997</v>
      </c>
      <c r="J52" s="28"/>
      <c r="K52" s="26">
        <v>5140</v>
      </c>
      <c r="L52" s="66">
        <v>1333.5945000000002</v>
      </c>
      <c r="M52" s="66">
        <f t="shared" si="1"/>
        <v>0.25945418287937744</v>
      </c>
      <c r="N52" s="71">
        <v>804.5</v>
      </c>
      <c r="O52" s="15">
        <f t="shared" si="3"/>
        <v>1072876.7752499999</v>
      </c>
      <c r="Q52" s="15">
        <f>O52+I52</f>
        <v>1579954.8040499999</v>
      </c>
      <c r="R52" s="15">
        <f t="shared" si="5"/>
        <v>526651.60135000001</v>
      </c>
    </row>
    <row r="53" spans="1:18" x14ac:dyDescent="0.25">
      <c r="A53">
        <v>140062</v>
      </c>
      <c r="B53" s="24">
        <v>24001</v>
      </c>
      <c r="C53" s="25" t="s">
        <v>240</v>
      </c>
      <c r="D53" t="s">
        <v>203</v>
      </c>
      <c r="E53" s="26">
        <v>2</v>
      </c>
      <c r="F53" s="66">
        <v>3.1421999999999999</v>
      </c>
      <c r="G53" s="66">
        <f t="shared" si="6"/>
        <v>1.5710999999999999</v>
      </c>
      <c r="H53" s="16">
        <v>2624</v>
      </c>
      <c r="I53" s="28">
        <f t="shared" si="2"/>
        <v>8245.1327999999994</v>
      </c>
      <c r="J53" s="28"/>
      <c r="K53" s="26">
        <v>1001</v>
      </c>
      <c r="L53" s="66">
        <v>562.54549999999995</v>
      </c>
      <c r="M53" s="66">
        <f t="shared" si="1"/>
        <v>0.56198351648351641</v>
      </c>
      <c r="N53" s="71">
        <v>804.5</v>
      </c>
      <c r="O53" s="15">
        <f t="shared" si="3"/>
        <v>452567.85474999994</v>
      </c>
      <c r="Q53" s="15">
        <f>O53+I53</f>
        <v>460812.98754999996</v>
      </c>
      <c r="R53" s="15">
        <f t="shared" si="5"/>
        <v>153604.32918333332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Net Pool</vt:lpstr>
      <vt:lpstr>Public Hospital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2023-12-22T17:49:19Z</dcterms:created>
  <dcterms:modified xsi:type="dcterms:W3CDTF">2023-12-22T17:51:14Z</dcterms:modified>
</cp:coreProperties>
</file>