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DataAnalysis\Dan\Misc_Requests\2025\directed payments\October - December\Files for web\"/>
    </mc:Choice>
  </mc:AlternateContent>
  <xr:revisionPtr revIDLastSave="0" documentId="8_{4D079D44-6EFB-40D3-A2DA-08CCB510016C}" xr6:coauthVersionLast="47" xr6:coauthVersionMax="47" xr10:uidLastSave="{00000000-0000-0000-0000-000000000000}"/>
  <bookViews>
    <workbookView xWindow="-120" yWindow="-120" windowWidth="29040" windowHeight="15840" activeTab="5" xr2:uid="{55744A3A-B268-4F59-AAF4-26026B332288}"/>
  </bookViews>
  <sheets>
    <sheet name="Safety Net Pool" sheetId="1" r:id="rId1"/>
    <sheet name="Public Hospital Pool" sheetId="2" r:id="rId2"/>
    <sheet name="Critical Access Pool" sheetId="3" r:id="rId3"/>
    <sheet name="Fixed Rate - Volume" sheetId="4" r:id="rId4"/>
    <sheet name="Fixed Rate-Acuity High Medicaid" sheetId="5" r:id="rId5"/>
    <sheet name="Fixed Rate-Acuity Other Acute" sheetId="6" r:id="rId6"/>
  </sheets>
  <definedNames>
    <definedName name="_xlnm.Print_Titles" localSheetId="2">'Critical Access Pool'!$1:$14</definedName>
    <definedName name="_xlnm.Print_Titles" localSheetId="4">'Fixed Rate-Acuity High Medicaid'!$B:$D,'Fixed Rate-Acuity High Medicaid'!$1:$8</definedName>
    <definedName name="_xlnm.Print_Titles" localSheetId="5">'Fixed Rate-Acuity Other Acute'!$B:$D,'Fixed Rate-Acuity Other Acute'!$1:$8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4" i="6" l="1"/>
  <c r="O54" i="6" s="1"/>
  <c r="G54" i="6"/>
  <c r="I54" i="6" s="1"/>
  <c r="G53" i="6"/>
  <c r="I53" i="6" s="1"/>
  <c r="M52" i="6"/>
  <c r="O52" i="6" s="1"/>
  <c r="G52" i="6"/>
  <c r="M51" i="6"/>
  <c r="O51" i="6"/>
  <c r="G51" i="6"/>
  <c r="O50" i="6"/>
  <c r="M50" i="6"/>
  <c r="G50" i="6"/>
  <c r="I50" i="6"/>
  <c r="M49" i="6"/>
  <c r="O49" i="6" s="1"/>
  <c r="G49" i="6"/>
  <c r="M48" i="6"/>
  <c r="I48" i="6"/>
  <c r="G48" i="6"/>
  <c r="M47" i="6"/>
  <c r="O47" i="6" s="1"/>
  <c r="M46" i="6"/>
  <c r="O46" i="6"/>
  <c r="I46" i="6"/>
  <c r="G46" i="6"/>
  <c r="M45" i="6"/>
  <c r="I45" i="6"/>
  <c r="G45" i="6"/>
  <c r="M44" i="6"/>
  <c r="O44" i="6" s="1"/>
  <c r="G43" i="6"/>
  <c r="I43" i="6" s="1"/>
  <c r="M42" i="6"/>
  <c r="G42" i="6"/>
  <c r="I42" i="6" s="1"/>
  <c r="M41" i="6"/>
  <c r="O41" i="6" s="1"/>
  <c r="G40" i="6"/>
  <c r="I40" i="6" s="1"/>
  <c r="M39" i="6"/>
  <c r="G39" i="6"/>
  <c r="I39" i="6" s="1"/>
  <c r="M38" i="6"/>
  <c r="O38" i="6" s="1"/>
  <c r="M37" i="6"/>
  <c r="O37" i="6" s="1"/>
  <c r="G37" i="6"/>
  <c r="G36" i="6"/>
  <c r="I36" i="6" s="1"/>
  <c r="M35" i="6"/>
  <c r="O35" i="6" s="1"/>
  <c r="Q35" i="6" s="1"/>
  <c r="R35" i="6" s="1"/>
  <c r="G35" i="6"/>
  <c r="I35" i="6" s="1"/>
  <c r="M34" i="6"/>
  <c r="O34" i="6" s="1"/>
  <c r="G34" i="6"/>
  <c r="M33" i="6"/>
  <c r="O33" i="6"/>
  <c r="Q33" i="6" s="1"/>
  <c r="R33" i="6" s="1"/>
  <c r="G33" i="6"/>
  <c r="I33" i="6" s="1"/>
  <c r="M32" i="6"/>
  <c r="O32" i="6" s="1"/>
  <c r="G32" i="6"/>
  <c r="M31" i="6"/>
  <c r="O31" i="6" s="1"/>
  <c r="G31" i="6"/>
  <c r="I31" i="6" s="1"/>
  <c r="M30" i="6"/>
  <c r="O30" i="6"/>
  <c r="G30" i="6"/>
  <c r="I30" i="6" s="1"/>
  <c r="M29" i="6"/>
  <c r="G29" i="6"/>
  <c r="M28" i="6"/>
  <c r="O28" i="6"/>
  <c r="G28" i="6"/>
  <c r="I28" i="6" s="1"/>
  <c r="M27" i="6"/>
  <c r="O27" i="6" s="1"/>
  <c r="Q27" i="6" s="1"/>
  <c r="R27" i="6" s="1"/>
  <c r="G27" i="6"/>
  <c r="I27" i="6"/>
  <c r="M26" i="6"/>
  <c r="O26" i="6" s="1"/>
  <c r="G26" i="6"/>
  <c r="I26" i="6"/>
  <c r="M25" i="6"/>
  <c r="G25" i="6"/>
  <c r="M24" i="6"/>
  <c r="O24" i="6" s="1"/>
  <c r="G24" i="6"/>
  <c r="I24" i="6" s="1"/>
  <c r="M23" i="6"/>
  <c r="O23" i="6"/>
  <c r="G23" i="6"/>
  <c r="I23" i="6" s="1"/>
  <c r="M22" i="6"/>
  <c r="O22" i="6" s="1"/>
  <c r="G22" i="6"/>
  <c r="I22" i="6" s="1"/>
  <c r="M21" i="6"/>
  <c r="G21" i="6"/>
  <c r="G20" i="6"/>
  <c r="I20" i="6" s="1"/>
  <c r="M19" i="6"/>
  <c r="O19" i="6" s="1"/>
  <c r="G19" i="6"/>
  <c r="G18" i="6"/>
  <c r="G17" i="6"/>
  <c r="I17" i="6" s="1"/>
  <c r="O16" i="6"/>
  <c r="M16" i="6"/>
  <c r="G16" i="6"/>
  <c r="I16" i="6" s="1"/>
  <c r="M15" i="6"/>
  <c r="O15" i="6" s="1"/>
  <c r="G15" i="6"/>
  <c r="I15" i="6" s="1"/>
  <c r="M14" i="6"/>
  <c r="G14" i="6"/>
  <c r="I14" i="6" s="1"/>
  <c r="M13" i="6"/>
  <c r="O13" i="6" s="1"/>
  <c r="G13" i="6"/>
  <c r="M12" i="6"/>
  <c r="O12" i="6" s="1"/>
  <c r="G12" i="6"/>
  <c r="I12" i="6"/>
  <c r="M10" i="6"/>
  <c r="O10" i="6" s="1"/>
  <c r="G10" i="6"/>
  <c r="I10" i="6" s="1"/>
  <c r="Q10" i="6" s="1"/>
  <c r="R10" i="6" s="1"/>
  <c r="M9" i="6"/>
  <c r="P6" i="6"/>
  <c r="M52" i="5"/>
  <c r="M51" i="5"/>
  <c r="O51" i="5" s="1"/>
  <c r="G51" i="5"/>
  <c r="M50" i="5"/>
  <c r="O50" i="5" s="1"/>
  <c r="P50" i="5" s="1"/>
  <c r="Q50" i="5" s="1"/>
  <c r="I50" i="5"/>
  <c r="G50" i="5"/>
  <c r="M49" i="5"/>
  <c r="G49" i="5"/>
  <c r="I49" i="5" s="1"/>
  <c r="G48" i="5"/>
  <c r="M47" i="5"/>
  <c r="G47" i="5"/>
  <c r="I47" i="5" s="1"/>
  <c r="O46" i="5"/>
  <c r="M46" i="5"/>
  <c r="G46" i="5"/>
  <c r="I46" i="5" s="1"/>
  <c r="M45" i="5"/>
  <c r="O45" i="5" s="1"/>
  <c r="G45" i="5"/>
  <c r="I45" i="5"/>
  <c r="M44" i="5"/>
  <c r="M43" i="5"/>
  <c r="O43" i="5" s="1"/>
  <c r="G43" i="5"/>
  <c r="M42" i="5"/>
  <c r="O42" i="5" s="1"/>
  <c r="I42" i="5"/>
  <c r="G42" i="5"/>
  <c r="M41" i="5"/>
  <c r="O41" i="5" s="1"/>
  <c r="G41" i="5"/>
  <c r="I41" i="5" s="1"/>
  <c r="G40" i="5"/>
  <c r="I40" i="5" s="1"/>
  <c r="M39" i="5"/>
  <c r="G39" i="5"/>
  <c r="I39" i="5" s="1"/>
  <c r="O38" i="5"/>
  <c r="M38" i="5"/>
  <c r="G38" i="5"/>
  <c r="I38" i="5" s="1"/>
  <c r="M37" i="5"/>
  <c r="O37" i="5" s="1"/>
  <c r="G37" i="5"/>
  <c r="I37" i="5" s="1"/>
  <c r="M36" i="5"/>
  <c r="O36" i="5"/>
  <c r="M35" i="5"/>
  <c r="O35" i="5" s="1"/>
  <c r="I35" i="5"/>
  <c r="P35" i="5" s="1"/>
  <c r="Q35" i="5" s="1"/>
  <c r="G35" i="5"/>
  <c r="M34" i="5"/>
  <c r="O34" i="5" s="1"/>
  <c r="G34" i="5"/>
  <c r="I34" i="5" s="1"/>
  <c r="M33" i="5"/>
  <c r="O33" i="5"/>
  <c r="P33" i="5" s="1"/>
  <c r="Q33" i="5" s="1"/>
  <c r="G33" i="5"/>
  <c r="I33" i="5" s="1"/>
  <c r="G32" i="5"/>
  <c r="I32" i="5"/>
  <c r="M31" i="5"/>
  <c r="O31" i="5" s="1"/>
  <c r="P31" i="5" s="1"/>
  <c r="Q31" i="5" s="1"/>
  <c r="G31" i="5"/>
  <c r="I31" i="5" s="1"/>
  <c r="M30" i="5"/>
  <c r="O30" i="5"/>
  <c r="G30" i="5"/>
  <c r="I30" i="5" s="1"/>
  <c r="G29" i="5"/>
  <c r="M28" i="5"/>
  <c r="G28" i="5"/>
  <c r="I28" i="5" s="1"/>
  <c r="M27" i="5"/>
  <c r="O27" i="5" s="1"/>
  <c r="P27" i="5" s="1"/>
  <c r="Q27" i="5" s="1"/>
  <c r="G27" i="5"/>
  <c r="I27" i="5" s="1"/>
  <c r="M26" i="5"/>
  <c r="O26" i="5" s="1"/>
  <c r="G26" i="5"/>
  <c r="M25" i="5"/>
  <c r="G25" i="5"/>
  <c r="M24" i="5"/>
  <c r="O24" i="5" s="1"/>
  <c r="G24" i="5"/>
  <c r="I24" i="5" s="1"/>
  <c r="O23" i="5"/>
  <c r="M23" i="5"/>
  <c r="G23" i="5"/>
  <c r="I23" i="5"/>
  <c r="M22" i="5"/>
  <c r="M21" i="5"/>
  <c r="O21" i="5" s="1"/>
  <c r="M20" i="5"/>
  <c r="O20" i="5" s="1"/>
  <c r="M19" i="5"/>
  <c r="G19" i="5"/>
  <c r="G18" i="5"/>
  <c r="I18" i="5" s="1"/>
  <c r="G17" i="5"/>
  <c r="I17" i="5" s="1"/>
  <c r="M16" i="5"/>
  <c r="O16" i="5" s="1"/>
  <c r="G16" i="5"/>
  <c r="I16" i="5" s="1"/>
  <c r="G15" i="5"/>
  <c r="M14" i="5"/>
  <c r="I14" i="5"/>
  <c r="G14" i="5"/>
  <c r="M13" i="5"/>
  <c r="O13" i="5"/>
  <c r="G13" i="5"/>
  <c r="I13" i="5" s="1"/>
  <c r="M12" i="5"/>
  <c r="O12" i="5" s="1"/>
  <c r="G12" i="5"/>
  <c r="M11" i="5"/>
  <c r="G6" i="5"/>
  <c r="M10" i="5"/>
  <c r="O10" i="5" s="1"/>
  <c r="G10" i="5"/>
  <c r="G9" i="5"/>
  <c r="J38" i="4"/>
  <c r="I38" i="4"/>
  <c r="F38" i="4"/>
  <c r="G38" i="4" s="1"/>
  <c r="K38" i="4" s="1"/>
  <c r="L38" i="4" s="1"/>
  <c r="I37" i="4"/>
  <c r="J37" i="4" s="1"/>
  <c r="F37" i="4"/>
  <c r="G37" i="4" s="1"/>
  <c r="I36" i="4"/>
  <c r="F36" i="4"/>
  <c r="I35" i="4"/>
  <c r="J35" i="4"/>
  <c r="F35" i="4"/>
  <c r="G35" i="4" s="1"/>
  <c r="I34" i="4"/>
  <c r="J34" i="4" s="1"/>
  <c r="F34" i="4"/>
  <c r="G34" i="4" s="1"/>
  <c r="K34" i="4" s="1"/>
  <c r="L34" i="4" s="1"/>
  <c r="I33" i="4"/>
  <c r="J33" i="4"/>
  <c r="F33" i="4"/>
  <c r="G33" i="4" s="1"/>
  <c r="K33" i="4" s="1"/>
  <c r="L33" i="4" s="1"/>
  <c r="I32" i="4"/>
  <c r="J32" i="4"/>
  <c r="F32" i="4"/>
  <c r="G32" i="4" s="1"/>
  <c r="G31" i="4"/>
  <c r="I28" i="4"/>
  <c r="J28" i="4"/>
  <c r="G28" i="4"/>
  <c r="F28" i="4"/>
  <c r="J27" i="4"/>
  <c r="I27" i="4"/>
  <c r="F27" i="4"/>
  <c r="G27" i="4" s="1"/>
  <c r="K27" i="4" s="1"/>
  <c r="L27" i="4" s="1"/>
  <c r="I26" i="4"/>
  <c r="J26" i="4"/>
  <c r="F26" i="4"/>
  <c r="G26" i="4" s="1"/>
  <c r="I25" i="4"/>
  <c r="J25" i="4"/>
  <c r="F25" i="4"/>
  <c r="G25" i="4" s="1"/>
  <c r="K25" i="4" s="1"/>
  <c r="L25" i="4" s="1"/>
  <c r="I24" i="4"/>
  <c r="J24" i="4"/>
  <c r="F24" i="4"/>
  <c r="G24" i="4"/>
  <c r="I23" i="4"/>
  <c r="J23" i="4"/>
  <c r="F23" i="4"/>
  <c r="G23" i="4"/>
  <c r="K23" i="4" s="1"/>
  <c r="L23" i="4" s="1"/>
  <c r="I22" i="4"/>
  <c r="J22" i="4"/>
  <c r="F22" i="4"/>
  <c r="G22" i="4"/>
  <c r="I21" i="4"/>
  <c r="J21" i="4"/>
  <c r="F21" i="4"/>
  <c r="G21" i="4"/>
  <c r="K21" i="4" s="1"/>
  <c r="L21" i="4" s="1"/>
  <c r="I20" i="4"/>
  <c r="J20" i="4"/>
  <c r="F20" i="4"/>
  <c r="G20" i="4"/>
  <c r="I19" i="4"/>
  <c r="J19" i="4"/>
  <c r="F19" i="4"/>
  <c r="G19" i="4"/>
  <c r="K19" i="4" s="1"/>
  <c r="L19" i="4" s="1"/>
  <c r="I18" i="4"/>
  <c r="J18" i="4"/>
  <c r="F18" i="4"/>
  <c r="G18" i="4"/>
  <c r="J17" i="4"/>
  <c r="G17" i="4"/>
  <c r="J15" i="4"/>
  <c r="F14" i="4"/>
  <c r="G14" i="4"/>
  <c r="K14" i="4" s="1"/>
  <c r="L14" i="4" s="1"/>
  <c r="F13" i="4"/>
  <c r="F12" i="4"/>
  <c r="G12" i="4" s="1"/>
  <c r="K12" i="4" s="1"/>
  <c r="L12" i="4" s="1"/>
  <c r="F11" i="4"/>
  <c r="G11" i="4" s="1"/>
  <c r="K11" i="4" s="1"/>
  <c r="L11" i="4" s="1"/>
  <c r="G10" i="4"/>
  <c r="K10" i="4" s="1"/>
  <c r="L10" i="4" s="1"/>
  <c r="F10" i="4"/>
  <c r="G7" i="3"/>
  <c r="C7" i="3"/>
  <c r="G7" i="2"/>
  <c r="C7" i="2"/>
  <c r="G7" i="1"/>
  <c r="I15" i="1" s="1"/>
  <c r="C7" i="1"/>
  <c r="Q46" i="6" l="1"/>
  <c r="R46" i="6" s="1"/>
  <c r="Q28" i="6"/>
  <c r="R28" i="6" s="1"/>
  <c r="Q26" i="6"/>
  <c r="R26" i="6" s="1"/>
  <c r="Q24" i="6"/>
  <c r="R24" i="6" s="1"/>
  <c r="Q54" i="6"/>
  <c r="R54" i="6" s="1"/>
  <c r="P13" i="5"/>
  <c r="Q13" i="5" s="1"/>
  <c r="P38" i="5"/>
  <c r="Q38" i="5" s="1"/>
  <c r="P37" i="5"/>
  <c r="Q37" i="5" s="1"/>
  <c r="P24" i="5"/>
  <c r="Q24" i="5" s="1"/>
  <c r="K35" i="4"/>
  <c r="L35" i="4" s="1"/>
  <c r="J36" i="1"/>
  <c r="I34" i="1"/>
  <c r="J34" i="1" s="1"/>
  <c r="I26" i="1"/>
  <c r="J26" i="1" s="1"/>
  <c r="I18" i="1"/>
  <c r="J18" i="1" s="1"/>
  <c r="I33" i="1"/>
  <c r="I32" i="1"/>
  <c r="J32" i="1" s="1"/>
  <c r="I24" i="1"/>
  <c r="J24" i="1" s="1"/>
  <c r="I36" i="1"/>
  <c r="I25" i="1"/>
  <c r="J25" i="1" s="1"/>
  <c r="I35" i="1"/>
  <c r="J35" i="1" s="1"/>
  <c r="I27" i="1"/>
  <c r="J27" i="1" s="1"/>
  <c r="I37" i="1"/>
  <c r="J37" i="1" s="1"/>
  <c r="I29" i="1"/>
  <c r="J29" i="1" s="1"/>
  <c r="I28" i="1"/>
  <c r="J28" i="1" s="1"/>
  <c r="I38" i="1"/>
  <c r="J38" i="1" s="1"/>
  <c r="I30" i="1"/>
  <c r="J30" i="1" s="1"/>
  <c r="I17" i="1"/>
  <c r="J17" i="1" s="1"/>
  <c r="I23" i="1"/>
  <c r="I22" i="1"/>
  <c r="J22" i="1" s="1"/>
  <c r="I21" i="1"/>
  <c r="J21" i="1" s="1"/>
  <c r="I20" i="1"/>
  <c r="J20" i="1" s="1"/>
  <c r="I19" i="1"/>
  <c r="J19" i="1" s="1"/>
  <c r="I16" i="1"/>
  <c r="J16" i="1" s="1"/>
  <c r="I31" i="1"/>
  <c r="J23" i="1"/>
  <c r="F15" i="3"/>
  <c r="J29" i="4"/>
  <c r="K18" i="4"/>
  <c r="L18" i="4" s="1"/>
  <c r="K20" i="4"/>
  <c r="L20" i="4" s="1"/>
  <c r="K22" i="4"/>
  <c r="L22" i="4" s="1"/>
  <c r="K24" i="4"/>
  <c r="L24" i="4" s="1"/>
  <c r="J33" i="1"/>
  <c r="F15" i="2"/>
  <c r="I15" i="3"/>
  <c r="K26" i="4"/>
  <c r="L26" i="4" s="1"/>
  <c r="F15" i="1"/>
  <c r="I15" i="2"/>
  <c r="J31" i="1"/>
  <c r="G29" i="4"/>
  <c r="K17" i="4"/>
  <c r="J31" i="4"/>
  <c r="K31" i="4" s="1"/>
  <c r="M6" i="5"/>
  <c r="G11" i="5"/>
  <c r="I11" i="5" s="1"/>
  <c r="I15" i="5"/>
  <c r="M9" i="5"/>
  <c r="I22" i="5"/>
  <c r="G22" i="5"/>
  <c r="G9" i="4"/>
  <c r="O9" i="5"/>
  <c r="O11" i="5"/>
  <c r="P11" i="5" s="1"/>
  <c r="Q11" i="5" s="1"/>
  <c r="K28" i="4"/>
  <c r="L28" i="4" s="1"/>
  <c r="K32" i="4"/>
  <c r="L32" i="4" s="1"/>
  <c r="K37" i="4"/>
  <c r="L37" i="4" s="1"/>
  <c r="Q13" i="6"/>
  <c r="R13" i="6" s="1"/>
  <c r="G13" i="4"/>
  <c r="K13" i="4" s="1"/>
  <c r="L13" i="4" s="1"/>
  <c r="O14" i="5"/>
  <c r="P14" i="5" s="1"/>
  <c r="Q14" i="5" s="1"/>
  <c r="M18" i="5"/>
  <c r="O18" i="5" s="1"/>
  <c r="P18" i="5" s="1"/>
  <c r="Q18" i="5" s="1"/>
  <c r="P26" i="5"/>
  <c r="Q26" i="5" s="1"/>
  <c r="M15" i="5"/>
  <c r="O15" i="5" s="1"/>
  <c r="M17" i="5"/>
  <c r="O17" i="5" s="1"/>
  <c r="P17" i="5" s="1"/>
  <c r="Q17" i="5" s="1"/>
  <c r="G20" i="5"/>
  <c r="I20" i="5" s="1"/>
  <c r="P20" i="5" s="1"/>
  <c r="Q20" i="5" s="1"/>
  <c r="J36" i="4"/>
  <c r="I9" i="5"/>
  <c r="I10" i="5"/>
  <c r="P10" i="5" s="1"/>
  <c r="Q10" i="5" s="1"/>
  <c r="I12" i="5"/>
  <c r="P12" i="5" s="1"/>
  <c r="Q12" i="5" s="1"/>
  <c r="P16" i="5"/>
  <c r="Q16" i="5" s="1"/>
  <c r="I19" i="5"/>
  <c r="G21" i="5"/>
  <c r="I21" i="5" s="1"/>
  <c r="P21" i="5" s="1"/>
  <c r="Q21" i="5" s="1"/>
  <c r="M29" i="5"/>
  <c r="O29" i="5" s="1"/>
  <c r="P29" i="5" s="1"/>
  <c r="Q29" i="5" s="1"/>
  <c r="M40" i="5"/>
  <c r="O40" i="5" s="1"/>
  <c r="P40" i="5" s="1"/>
  <c r="Q40" i="5" s="1"/>
  <c r="P42" i="5"/>
  <c r="Q42" i="5" s="1"/>
  <c r="G52" i="5"/>
  <c r="I52" i="5"/>
  <c r="G11" i="6"/>
  <c r="I11" i="6" s="1"/>
  <c r="I49" i="6"/>
  <c r="G36" i="4"/>
  <c r="O19" i="5"/>
  <c r="M17" i="6"/>
  <c r="O17" i="6" s="1"/>
  <c r="Q17" i="6" s="1"/>
  <c r="R17" i="6" s="1"/>
  <c r="I19" i="6"/>
  <c r="Q19" i="6" s="1"/>
  <c r="R19" i="6" s="1"/>
  <c r="O21" i="6"/>
  <c r="O45" i="6"/>
  <c r="Q45" i="6" s="1"/>
  <c r="R45" i="6" s="1"/>
  <c r="O22" i="5"/>
  <c r="P22" i="5" s="1"/>
  <c r="Q22" i="5" s="1"/>
  <c r="I26" i="5"/>
  <c r="M32" i="5"/>
  <c r="O32" i="5" s="1"/>
  <c r="P32" i="5" s="1"/>
  <c r="Q32" i="5" s="1"/>
  <c r="P34" i="5"/>
  <c r="Q34" i="5" s="1"/>
  <c r="G44" i="5"/>
  <c r="I44" i="5"/>
  <c r="O47" i="5"/>
  <c r="P47" i="5" s="1"/>
  <c r="Q47" i="5" s="1"/>
  <c r="I51" i="5"/>
  <c r="P51" i="5" s="1"/>
  <c r="Q51" i="5" s="1"/>
  <c r="O52" i="5"/>
  <c r="Q12" i="6"/>
  <c r="R12" i="6" s="1"/>
  <c r="G47" i="6"/>
  <c r="I47" i="6" s="1"/>
  <c r="Q47" i="6" s="1"/>
  <c r="R47" i="6" s="1"/>
  <c r="I52" i="6"/>
  <c r="P23" i="5"/>
  <c r="Q23" i="5" s="1"/>
  <c r="I25" i="5"/>
  <c r="P46" i="5"/>
  <c r="Q46" i="5" s="1"/>
  <c r="M11" i="6"/>
  <c r="O11" i="6" s="1"/>
  <c r="Q16" i="6"/>
  <c r="R16" i="6" s="1"/>
  <c r="I25" i="6"/>
  <c r="I34" i="6"/>
  <c r="Q34" i="6" s="1"/>
  <c r="R34" i="6" s="1"/>
  <c r="Q50" i="6"/>
  <c r="R50" i="6" s="1"/>
  <c r="O28" i="5"/>
  <c r="P28" i="5" s="1"/>
  <c r="Q28" i="5" s="1"/>
  <c r="G36" i="5"/>
  <c r="I36" i="5"/>
  <c r="P36" i="5" s="1"/>
  <c r="Q36" i="5" s="1"/>
  <c r="O39" i="5"/>
  <c r="P39" i="5" s="1"/>
  <c r="Q39" i="5" s="1"/>
  <c r="I43" i="5"/>
  <c r="P43" i="5" s="1"/>
  <c r="Q43" i="5" s="1"/>
  <c r="O44" i="5"/>
  <c r="P45" i="5"/>
  <c r="Q45" i="5" s="1"/>
  <c r="I48" i="5"/>
  <c r="O49" i="5"/>
  <c r="P49" i="5" s="1"/>
  <c r="Q49" i="5" s="1"/>
  <c r="I13" i="6"/>
  <c r="Q15" i="6"/>
  <c r="R15" i="6" s="1"/>
  <c r="I18" i="6"/>
  <c r="M20" i="6"/>
  <c r="O20" i="6" s="1"/>
  <c r="Q20" i="6" s="1"/>
  <c r="R20" i="6" s="1"/>
  <c r="Q31" i="6"/>
  <c r="R31" i="6" s="1"/>
  <c r="O39" i="6"/>
  <c r="Q39" i="6" s="1"/>
  <c r="R39" i="6" s="1"/>
  <c r="O42" i="6"/>
  <c r="Q42" i="6" s="1"/>
  <c r="R42" i="6" s="1"/>
  <c r="Q49" i="6"/>
  <c r="R49" i="6" s="1"/>
  <c r="Q52" i="6"/>
  <c r="R52" i="6" s="1"/>
  <c r="O25" i="6"/>
  <c r="I29" i="6"/>
  <c r="Q30" i="6"/>
  <c r="R30" i="6" s="1"/>
  <c r="M36" i="6"/>
  <c r="O36" i="6" s="1"/>
  <c r="Q36" i="6" s="1"/>
  <c r="R36" i="6" s="1"/>
  <c r="G41" i="6"/>
  <c r="I41" i="6" s="1"/>
  <c r="Q41" i="6" s="1"/>
  <c r="R41" i="6" s="1"/>
  <c r="O48" i="6"/>
  <c r="Q48" i="6" s="1"/>
  <c r="R48" i="6" s="1"/>
  <c r="I51" i="6"/>
  <c r="Q51" i="6" s="1"/>
  <c r="R51" i="6" s="1"/>
  <c r="O25" i="5"/>
  <c r="I29" i="5"/>
  <c r="P30" i="5"/>
  <c r="Q30" i="5" s="1"/>
  <c r="P41" i="5"/>
  <c r="Q41" i="5" s="1"/>
  <c r="M48" i="5"/>
  <c r="O48" i="5"/>
  <c r="P48" i="5" s="1"/>
  <c r="Q48" i="5" s="1"/>
  <c r="M18" i="6"/>
  <c r="O18" i="6" s="1"/>
  <c r="Q18" i="6" s="1"/>
  <c r="R18" i="6" s="1"/>
  <c r="I44" i="6"/>
  <c r="Q44" i="6" s="1"/>
  <c r="R44" i="6" s="1"/>
  <c r="O9" i="6"/>
  <c r="O14" i="6"/>
  <c r="Q14" i="6" s="1"/>
  <c r="R14" i="6" s="1"/>
  <c r="I21" i="6"/>
  <c r="Q22" i="6"/>
  <c r="R22" i="6" s="1"/>
  <c r="Q23" i="6"/>
  <c r="R23" i="6" s="1"/>
  <c r="O29" i="6"/>
  <c r="I32" i="6"/>
  <c r="Q32" i="6" s="1"/>
  <c r="R32" i="6" s="1"/>
  <c r="I37" i="6"/>
  <c r="Q37" i="6" s="1"/>
  <c r="R37" i="6" s="1"/>
  <c r="G44" i="6"/>
  <c r="G9" i="6"/>
  <c r="I9" i="6" s="1"/>
  <c r="M53" i="6"/>
  <c r="O53" i="6" s="1"/>
  <c r="Q53" i="6" s="1"/>
  <c r="R53" i="6" s="1"/>
  <c r="G38" i="6"/>
  <c r="I38" i="6" s="1"/>
  <c r="Q38" i="6" s="1"/>
  <c r="R38" i="6" s="1"/>
  <c r="M40" i="6"/>
  <c r="O40" i="6" s="1"/>
  <c r="Q40" i="6" s="1"/>
  <c r="R40" i="6" s="1"/>
  <c r="M43" i="6"/>
  <c r="O43" i="6" s="1"/>
  <c r="Q43" i="6" s="1"/>
  <c r="R43" i="6" s="1"/>
  <c r="Q25" i="6" l="1"/>
  <c r="R25" i="6" s="1"/>
  <c r="Q11" i="6"/>
  <c r="R11" i="6" s="1"/>
  <c r="Q29" i="6"/>
  <c r="R29" i="6" s="1"/>
  <c r="P19" i="5"/>
  <c r="Q19" i="5" s="1"/>
  <c r="P25" i="5"/>
  <c r="Q25" i="5" s="1"/>
  <c r="P52" i="5"/>
  <c r="Q52" i="5" s="1"/>
  <c r="P15" i="5"/>
  <c r="Q15" i="5" s="1"/>
  <c r="K28" i="1"/>
  <c r="L28" i="1" s="1"/>
  <c r="L31" i="4"/>
  <c r="F37" i="1"/>
  <c r="G37" i="1" s="1"/>
  <c r="K37" i="1" s="1"/>
  <c r="L37" i="1" s="1"/>
  <c r="F29" i="1"/>
  <c r="G29" i="1" s="1"/>
  <c r="K29" i="1" s="1"/>
  <c r="L29" i="1" s="1"/>
  <c r="F21" i="1"/>
  <c r="G21" i="1" s="1"/>
  <c r="K21" i="1" s="1"/>
  <c r="L21" i="1" s="1"/>
  <c r="F36" i="1"/>
  <c r="G36" i="1" s="1"/>
  <c r="K36" i="1" s="1"/>
  <c r="L36" i="1" s="1"/>
  <c r="F28" i="1"/>
  <c r="G28" i="1" s="1"/>
  <c r="F35" i="1"/>
  <c r="G35" i="1" s="1"/>
  <c r="F27" i="1"/>
  <c r="G27" i="1" s="1"/>
  <c r="K27" i="1" s="1"/>
  <c r="L27" i="1" s="1"/>
  <c r="F19" i="1"/>
  <c r="G19" i="1" s="1"/>
  <c r="K19" i="1" s="1"/>
  <c r="L19" i="1" s="1"/>
  <c r="F31" i="1"/>
  <c r="G31" i="1" s="1"/>
  <c r="K31" i="1" s="1"/>
  <c r="L31" i="1" s="1"/>
  <c r="F34" i="1"/>
  <c r="G34" i="1" s="1"/>
  <c r="K34" i="1" s="1"/>
  <c r="L34" i="1" s="1"/>
  <c r="F20" i="1"/>
  <c r="G20" i="1" s="1"/>
  <c r="K20" i="1" s="1"/>
  <c r="L20" i="1" s="1"/>
  <c r="F17" i="1"/>
  <c r="G17" i="1" s="1"/>
  <c r="F23" i="1"/>
  <c r="G23" i="1" s="1"/>
  <c r="F22" i="1"/>
  <c r="G22" i="1" s="1"/>
  <c r="K22" i="1" s="1"/>
  <c r="L22" i="1" s="1"/>
  <c r="F16" i="1"/>
  <c r="G16" i="1" s="1"/>
  <c r="F26" i="1"/>
  <c r="G26" i="1" s="1"/>
  <c r="K26" i="1" s="1"/>
  <c r="L26" i="1" s="1"/>
  <c r="F25" i="1"/>
  <c r="G25" i="1" s="1"/>
  <c r="K25" i="1" s="1"/>
  <c r="L25" i="1" s="1"/>
  <c r="F32" i="1"/>
  <c r="G32" i="1" s="1"/>
  <c r="K32" i="1" s="1"/>
  <c r="L32" i="1" s="1"/>
  <c r="F33" i="1"/>
  <c r="G33" i="1" s="1"/>
  <c r="K33" i="1" s="1"/>
  <c r="L33" i="1" s="1"/>
  <c r="F18" i="1"/>
  <c r="G18" i="1" s="1"/>
  <c r="K18" i="1" s="1"/>
  <c r="L18" i="1" s="1"/>
  <c r="F38" i="1"/>
  <c r="G38" i="1" s="1"/>
  <c r="K38" i="1" s="1"/>
  <c r="L38" i="1" s="1"/>
  <c r="F30" i="1"/>
  <c r="G30" i="1" s="1"/>
  <c r="F24" i="1"/>
  <c r="G24" i="1" s="1"/>
  <c r="K24" i="1" s="1"/>
  <c r="L24" i="1" s="1"/>
  <c r="I53" i="3"/>
  <c r="J53" i="3" s="1"/>
  <c r="K53" i="3" s="1"/>
  <c r="L53" i="3" s="1"/>
  <c r="I45" i="3"/>
  <c r="J45" i="3" s="1"/>
  <c r="I37" i="3"/>
  <c r="J37" i="3" s="1"/>
  <c r="I29" i="3"/>
  <c r="J29" i="3" s="1"/>
  <c r="I21" i="3"/>
  <c r="J21" i="3" s="1"/>
  <c r="I46" i="3"/>
  <c r="J46" i="3" s="1"/>
  <c r="I38" i="3"/>
  <c r="J38" i="3" s="1"/>
  <c r="K38" i="3" s="1"/>
  <c r="L38" i="3" s="1"/>
  <c r="I30" i="3"/>
  <c r="J30" i="3" s="1"/>
  <c r="I22" i="3"/>
  <c r="J22" i="3" s="1"/>
  <c r="I47" i="3"/>
  <c r="J47" i="3" s="1"/>
  <c r="I39" i="3"/>
  <c r="J39" i="3" s="1"/>
  <c r="I31" i="3"/>
  <c r="J31" i="3" s="1"/>
  <c r="I23" i="3"/>
  <c r="J23" i="3" s="1"/>
  <c r="I48" i="3"/>
  <c r="J48" i="3" s="1"/>
  <c r="I40" i="3"/>
  <c r="J40" i="3" s="1"/>
  <c r="I32" i="3"/>
  <c r="J32" i="3" s="1"/>
  <c r="I24" i="3"/>
  <c r="J24" i="3" s="1"/>
  <c r="K24" i="3" s="1"/>
  <c r="L24" i="3" s="1"/>
  <c r="I16" i="3"/>
  <c r="J16" i="3" s="1"/>
  <c r="I49" i="3"/>
  <c r="J49" i="3" s="1"/>
  <c r="I41" i="3"/>
  <c r="J41" i="3" s="1"/>
  <c r="I33" i="3"/>
  <c r="J33" i="3" s="1"/>
  <c r="I25" i="3"/>
  <c r="J25" i="3" s="1"/>
  <c r="I50" i="3"/>
  <c r="J50" i="3" s="1"/>
  <c r="I42" i="3"/>
  <c r="J42" i="3" s="1"/>
  <c r="I34" i="3"/>
  <c r="J34" i="3" s="1"/>
  <c r="I26" i="3"/>
  <c r="J26" i="3" s="1"/>
  <c r="I18" i="3"/>
  <c r="J18" i="3" s="1"/>
  <c r="K18" i="3" s="1"/>
  <c r="L18" i="3" s="1"/>
  <c r="I51" i="3"/>
  <c r="J51" i="3" s="1"/>
  <c r="I43" i="3"/>
  <c r="J43" i="3" s="1"/>
  <c r="I35" i="3"/>
  <c r="J35" i="3" s="1"/>
  <c r="I27" i="3"/>
  <c r="J27" i="3" s="1"/>
  <c r="I19" i="3"/>
  <c r="J19" i="3" s="1"/>
  <c r="I52" i="3"/>
  <c r="J52" i="3" s="1"/>
  <c r="I17" i="3"/>
  <c r="J17" i="3" s="1"/>
  <c r="I36" i="3"/>
  <c r="J36" i="3" s="1"/>
  <c r="K36" i="3" s="1"/>
  <c r="L36" i="3" s="1"/>
  <c r="I44" i="3"/>
  <c r="J44" i="3" s="1"/>
  <c r="I20" i="3"/>
  <c r="J20" i="3" s="1"/>
  <c r="I28" i="3"/>
  <c r="J28" i="3" s="1"/>
  <c r="M6" i="6"/>
  <c r="Q21" i="6"/>
  <c r="R21" i="6" s="1"/>
  <c r="K30" i="1"/>
  <c r="L30" i="1" s="1"/>
  <c r="I6" i="6"/>
  <c r="Q9" i="6"/>
  <c r="O6" i="6"/>
  <c r="O5" i="6" s="1"/>
  <c r="G6" i="6"/>
  <c r="L17" i="4"/>
  <c r="K29" i="4"/>
  <c r="L29" i="4" s="1"/>
  <c r="F28" i="2"/>
  <c r="G28" i="2" s="1"/>
  <c r="F29" i="2"/>
  <c r="G29" i="2" s="1"/>
  <c r="F30" i="2"/>
  <c r="G30" i="2" s="1"/>
  <c r="F31" i="2"/>
  <c r="G31" i="2" s="1"/>
  <c r="F34" i="2"/>
  <c r="G34" i="2" s="1"/>
  <c r="F26" i="2"/>
  <c r="G26" i="2" s="1"/>
  <c r="F33" i="2"/>
  <c r="G33" i="2" s="1"/>
  <c r="F27" i="2"/>
  <c r="G27" i="2" s="1"/>
  <c r="F20" i="2"/>
  <c r="G20" i="2" s="1"/>
  <c r="F23" i="2"/>
  <c r="G23" i="2" s="1"/>
  <c r="F18" i="2"/>
  <c r="G18" i="2" s="1"/>
  <c r="F21" i="2"/>
  <c r="G21" i="2" s="1"/>
  <c r="F32" i="2"/>
  <c r="G32" i="2" s="1"/>
  <c r="F24" i="2"/>
  <c r="G24" i="2" s="1"/>
  <c r="F16" i="2"/>
  <c r="G16" i="2" s="1"/>
  <c r="F19" i="2"/>
  <c r="G19" i="2" s="1"/>
  <c r="F22" i="2"/>
  <c r="G22" i="2" s="1"/>
  <c r="F25" i="2"/>
  <c r="G25" i="2" s="1"/>
  <c r="F17" i="2"/>
  <c r="G17" i="2" s="1"/>
  <c r="K16" i="1"/>
  <c r="J15" i="1"/>
  <c r="M5" i="6"/>
  <c r="F50" i="3"/>
  <c r="G50" i="3" s="1"/>
  <c r="F42" i="3"/>
  <c r="G42" i="3" s="1"/>
  <c r="F34" i="3"/>
  <c r="G34" i="3" s="1"/>
  <c r="F26" i="3"/>
  <c r="G26" i="3" s="1"/>
  <c r="F18" i="3"/>
  <c r="G18" i="3" s="1"/>
  <c r="F51" i="3"/>
  <c r="G51" i="3" s="1"/>
  <c r="F43" i="3"/>
  <c r="G43" i="3" s="1"/>
  <c r="F35" i="3"/>
  <c r="G35" i="3" s="1"/>
  <c r="F27" i="3"/>
  <c r="G27" i="3" s="1"/>
  <c r="F19" i="3"/>
  <c r="G19" i="3" s="1"/>
  <c r="F52" i="3"/>
  <c r="G52" i="3" s="1"/>
  <c r="F44" i="3"/>
  <c r="G44" i="3" s="1"/>
  <c r="F36" i="3"/>
  <c r="G36" i="3" s="1"/>
  <c r="F28" i="3"/>
  <c r="G28" i="3" s="1"/>
  <c r="F20" i="3"/>
  <c r="G20" i="3" s="1"/>
  <c r="F53" i="3"/>
  <c r="G53" i="3" s="1"/>
  <c r="F45" i="3"/>
  <c r="G45" i="3" s="1"/>
  <c r="F37" i="3"/>
  <c r="G37" i="3" s="1"/>
  <c r="F29" i="3"/>
  <c r="G29" i="3" s="1"/>
  <c r="F21" i="3"/>
  <c r="G21" i="3" s="1"/>
  <c r="F46" i="3"/>
  <c r="G46" i="3" s="1"/>
  <c r="F38" i="3"/>
  <c r="G38" i="3" s="1"/>
  <c r="F30" i="3"/>
  <c r="G30" i="3" s="1"/>
  <c r="F47" i="3"/>
  <c r="G47" i="3" s="1"/>
  <c r="F39" i="3"/>
  <c r="G39" i="3" s="1"/>
  <c r="F31" i="3"/>
  <c r="G31" i="3" s="1"/>
  <c r="F23" i="3"/>
  <c r="G23" i="3" s="1"/>
  <c r="F48" i="3"/>
  <c r="G48" i="3" s="1"/>
  <c r="F40" i="3"/>
  <c r="G40" i="3" s="1"/>
  <c r="F32" i="3"/>
  <c r="G32" i="3" s="1"/>
  <c r="F24" i="3"/>
  <c r="G24" i="3" s="1"/>
  <c r="F16" i="3"/>
  <c r="G16" i="3" s="1"/>
  <c r="F25" i="3"/>
  <c r="G25" i="3" s="1"/>
  <c r="F49" i="3"/>
  <c r="G49" i="3" s="1"/>
  <c r="F22" i="3"/>
  <c r="G22" i="3" s="1"/>
  <c r="F17" i="3"/>
  <c r="G17" i="3" s="1"/>
  <c r="F33" i="3"/>
  <c r="G33" i="3" s="1"/>
  <c r="F41" i="3"/>
  <c r="G41" i="3" s="1"/>
  <c r="P44" i="5"/>
  <c r="Q44" i="5" s="1"/>
  <c r="K36" i="4"/>
  <c r="L36" i="4" s="1"/>
  <c r="I31" i="2"/>
  <c r="J31" i="2" s="1"/>
  <c r="K31" i="2" s="1"/>
  <c r="L31" i="2" s="1"/>
  <c r="I32" i="2"/>
  <c r="J32" i="2" s="1"/>
  <c r="K32" i="2" s="1"/>
  <c r="L32" i="2" s="1"/>
  <c r="I33" i="2"/>
  <c r="J33" i="2" s="1"/>
  <c r="I25" i="2"/>
  <c r="J25" i="2" s="1"/>
  <c r="I24" i="2"/>
  <c r="J24" i="2" s="1"/>
  <c r="I23" i="2"/>
  <c r="J23" i="2" s="1"/>
  <c r="I22" i="2"/>
  <c r="J22" i="2" s="1"/>
  <c r="K22" i="2" s="1"/>
  <c r="L22" i="2" s="1"/>
  <c r="I21" i="2"/>
  <c r="J21" i="2" s="1"/>
  <c r="K21" i="2" s="1"/>
  <c r="L21" i="2" s="1"/>
  <c r="I20" i="2"/>
  <c r="J20" i="2" s="1"/>
  <c r="K20" i="2" s="1"/>
  <c r="L20" i="2" s="1"/>
  <c r="I19" i="2"/>
  <c r="J19" i="2" s="1"/>
  <c r="I18" i="2"/>
  <c r="J18" i="2" s="1"/>
  <c r="I17" i="2"/>
  <c r="J17" i="2" s="1"/>
  <c r="I16" i="2"/>
  <c r="J16" i="2" s="1"/>
  <c r="I34" i="2"/>
  <c r="J34" i="2" s="1"/>
  <c r="I26" i="2"/>
  <c r="J26" i="2" s="1"/>
  <c r="I29" i="2"/>
  <c r="J29" i="2" s="1"/>
  <c r="I30" i="2"/>
  <c r="J30" i="2" s="1"/>
  <c r="I28" i="2"/>
  <c r="J28" i="2" s="1"/>
  <c r="I27" i="2"/>
  <c r="J27" i="2" s="1"/>
  <c r="I6" i="5"/>
  <c r="G5" i="5"/>
  <c r="O6" i="5"/>
  <c r="O5" i="5" s="1"/>
  <c r="P9" i="5"/>
  <c r="M5" i="5"/>
  <c r="G39" i="4"/>
  <c r="K35" i="1"/>
  <c r="L35" i="1" s="1"/>
  <c r="G15" i="4"/>
  <c r="K15" i="4" s="1"/>
  <c r="L15" i="4" s="1"/>
  <c r="K9" i="4"/>
  <c r="L9" i="4" s="1"/>
  <c r="J39" i="4"/>
  <c r="K23" i="1"/>
  <c r="L23" i="1" s="1"/>
  <c r="K17" i="1"/>
  <c r="L17" i="1" s="1"/>
  <c r="K51" i="3" l="1"/>
  <c r="L51" i="3" s="1"/>
  <c r="K41" i="3"/>
  <c r="L41" i="3" s="1"/>
  <c r="K31" i="3"/>
  <c r="L31" i="3" s="1"/>
  <c r="K49" i="3"/>
  <c r="L49" i="3" s="1"/>
  <c r="K39" i="3"/>
  <c r="L39" i="3" s="1"/>
  <c r="K37" i="3"/>
  <c r="L37" i="3" s="1"/>
  <c r="K47" i="3"/>
  <c r="L47" i="3" s="1"/>
  <c r="K45" i="3"/>
  <c r="L45" i="3" s="1"/>
  <c r="K32" i="3"/>
  <c r="L32" i="3" s="1"/>
  <c r="K30" i="3"/>
  <c r="L30" i="3" s="1"/>
  <c r="K29" i="2"/>
  <c r="L29" i="2" s="1"/>
  <c r="K34" i="2"/>
  <c r="L34" i="2" s="1"/>
  <c r="K26" i="2"/>
  <c r="L26" i="2" s="1"/>
  <c r="K24" i="2"/>
  <c r="L24" i="2" s="1"/>
  <c r="P7" i="5"/>
  <c r="P5" i="5" s="1"/>
  <c r="Q9" i="5"/>
  <c r="Q7" i="5" s="1"/>
  <c r="K17" i="3"/>
  <c r="L17" i="3" s="1"/>
  <c r="J15" i="3"/>
  <c r="K16" i="3"/>
  <c r="K23" i="2"/>
  <c r="L23" i="2" s="1"/>
  <c r="K34" i="3"/>
  <c r="L34" i="3" s="1"/>
  <c r="K22" i="3"/>
  <c r="L22" i="3" s="1"/>
  <c r="K19" i="3"/>
  <c r="L19" i="3" s="1"/>
  <c r="G15" i="1"/>
  <c r="K39" i="4"/>
  <c r="L39" i="4" s="1"/>
  <c r="K17" i="2"/>
  <c r="L17" i="2" s="1"/>
  <c r="G15" i="3"/>
  <c r="G15" i="2"/>
  <c r="K27" i="3"/>
  <c r="L27" i="3" s="1"/>
  <c r="K50" i="3"/>
  <c r="L50" i="3" s="1"/>
  <c r="K40" i="3"/>
  <c r="L40" i="3" s="1"/>
  <c r="K27" i="2"/>
  <c r="L27" i="2" s="1"/>
  <c r="K18" i="2"/>
  <c r="L18" i="2" s="1"/>
  <c r="K33" i="2"/>
  <c r="L33" i="2" s="1"/>
  <c r="K28" i="3"/>
  <c r="L28" i="3" s="1"/>
  <c r="K35" i="3"/>
  <c r="L35" i="3" s="1"/>
  <c r="K25" i="3"/>
  <c r="L25" i="3" s="1"/>
  <c r="K48" i="3"/>
  <c r="L48" i="3" s="1"/>
  <c r="K46" i="3"/>
  <c r="L46" i="3" s="1"/>
  <c r="K26" i="3"/>
  <c r="L26" i="3" s="1"/>
  <c r="K52" i="3"/>
  <c r="L52" i="3" s="1"/>
  <c r="K16" i="2"/>
  <c r="J15" i="2"/>
  <c r="K42" i="3"/>
  <c r="L42" i="3" s="1"/>
  <c r="K25" i="2"/>
  <c r="L25" i="2" s="1"/>
  <c r="K28" i="2"/>
  <c r="L28" i="2" s="1"/>
  <c r="K19" i="2"/>
  <c r="L19" i="2" s="1"/>
  <c r="K20" i="3"/>
  <c r="L20" i="3" s="1"/>
  <c r="K43" i="3"/>
  <c r="L43" i="3" s="1"/>
  <c r="K33" i="3"/>
  <c r="L33" i="3" s="1"/>
  <c r="K23" i="3"/>
  <c r="L23" i="3" s="1"/>
  <c r="K21" i="3"/>
  <c r="L21" i="3" s="1"/>
  <c r="K30" i="2"/>
  <c r="L30" i="2" s="1"/>
  <c r="L16" i="1"/>
  <c r="K15" i="1"/>
  <c r="L15" i="1" s="1"/>
  <c r="Q7" i="6"/>
  <c r="Q5" i="6" s="1"/>
  <c r="Q6" i="6"/>
  <c r="R9" i="6"/>
  <c r="R7" i="6" s="1"/>
  <c r="K44" i="3"/>
  <c r="L44" i="3" s="1"/>
  <c r="K29" i="3"/>
  <c r="L29" i="3" s="1"/>
  <c r="L16" i="3" l="1"/>
  <c r="K15" i="3"/>
  <c r="L15" i="3" s="1"/>
  <c r="K15" i="2"/>
  <c r="L15" i="2" s="1"/>
  <c r="L16" i="2"/>
</calcChain>
</file>

<file path=xl/sharedStrings.xml><?xml version="1.0" encoding="utf-8"?>
<sst xmlns="http://schemas.openxmlformats.org/spreadsheetml/2006/main" count="511" uniqueCount="244">
  <si>
    <t>Illinois Department of Healthcare and Family Services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</si>
  <si>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</si>
  <si>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</si>
  <si>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</si>
  <si>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</si>
  <si>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</si>
  <si>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October 1, 2024 - December 31, 2024</t>
  </si>
  <si>
    <t>Data Period:  April 1, 2024 - June 30, 2024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</si>
  <si>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</si>
  <si>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</si>
  <si>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</si>
  <si>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</si>
  <si>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</si>
  <si>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</si>
  <si>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</si>
  <si>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</si>
  <si>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</si>
  <si>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</si>
  <si>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</si>
  <si>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</si>
  <si>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</si>
  <si>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</si>
  <si>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</si>
  <si>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</si>
  <si>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</si>
  <si>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</si>
  <si>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</si>
  <si>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</si>
  <si>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</si>
  <si>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</si>
  <si>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</si>
  <si>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</si>
  <si>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</si>
  <si>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>Presence Saint Mary Hospital</t>
  </si>
  <si>
    <t>Presence Mercy Medical Center</t>
  </si>
  <si>
    <t>Gateway Regional Medical Center</t>
  </si>
  <si>
    <t>Mount Sinai Hospital</t>
  </si>
  <si>
    <t>Holy Cross Hospital</t>
  </si>
  <si>
    <t>St Mary's Hospital</t>
  </si>
  <si>
    <t>West Suburban Med Ctr</t>
  </si>
  <si>
    <t>Insight Hospital and Medical Center</t>
  </si>
  <si>
    <t>Community First Medical Center</t>
  </si>
  <si>
    <t>Directed Payment Calculation:  Public Hospitals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</si>
  <si>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</si>
  <si>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</si>
  <si>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</si>
  <si>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</si>
  <si>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</si>
  <si>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</si>
  <si>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</si>
  <si>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</si>
  <si>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</si>
  <si>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</si>
  <si>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</si>
  <si>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</si>
  <si>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</si>
  <si>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</si>
  <si>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</si>
  <si>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</si>
  <si>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</si>
  <si>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</si>
  <si>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</si>
  <si>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</si>
  <si>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</si>
  <si>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</si>
  <si>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</si>
  <si>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</si>
  <si>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</si>
  <si>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</si>
  <si>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</si>
  <si>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</si>
  <si>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</si>
  <si>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</si>
  <si>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</si>
  <si>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</si>
  <si>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</si>
  <si>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</si>
  <si>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</si>
  <si>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</si>
  <si>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</si>
  <si>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</si>
  <si>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</si>
  <si>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</si>
  <si>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</si>
  <si>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</si>
  <si>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</si>
  <si>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</si>
  <si>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</si>
  <si>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</si>
  <si>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</si>
  <si>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</si>
  <si>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</si>
  <si>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</si>
  <si>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</si>
  <si>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</si>
  <si>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</si>
  <si>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</si>
  <si>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</si>
  <si>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</si>
  <si>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</si>
  <si>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</si>
  <si>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</si>
  <si>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</si>
  <si>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</si>
  <si>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</si>
  <si>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</si>
  <si>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</si>
  <si>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</si>
  <si>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</si>
  <si>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</si>
  <si>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</si>
  <si>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</si>
  <si>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</si>
  <si>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Kindred Chicago Central Hosp</t>
  </si>
  <si>
    <t>Kindred Hospital Sycamore</t>
  </si>
  <si>
    <t>OSF Transitional Care Hospital Peoria</t>
  </si>
  <si>
    <t>Presence 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</si>
  <si>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</si>
  <si>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</si>
  <si>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</si>
  <si>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</si>
  <si>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</si>
  <si>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</si>
  <si>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</si>
  <si>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</si>
  <si>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</si>
  <si>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</si>
  <si>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</si>
  <si>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</si>
  <si>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</si>
  <si>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</si>
  <si>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</si>
  <si>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</si>
  <si>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</si>
  <si>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</si>
  <si>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</si>
  <si>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</si>
  <si>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</si>
  <si>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</si>
  <si>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</si>
  <si>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 xml:space="preserve">THE QUAD CITIES REHABILITATION                                                                      </t>
  </si>
  <si>
    <t>Freestanding Rehab Totals</t>
  </si>
  <si>
    <t>Directed Payment Calculation:  High Medicaid Hospitals</t>
  </si>
  <si>
    <t>Inpatient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</si>
  <si>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</si>
  <si>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</si>
  <si>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</si>
  <si>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</si>
  <si>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</si>
  <si>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</si>
  <si>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</si>
  <si>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</si>
  <si>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</si>
  <si>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</si>
  <si>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Rush-Copley Medical Center</t>
  </si>
  <si>
    <t>HSHS St Elizabeth's Hospital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</si>
  <si>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</si>
  <si>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</si>
  <si>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</si>
  <si>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</si>
  <si>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</si>
  <si>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Trinity Hospital</t>
  </si>
  <si>
    <t>Weiss Memorial Hosp</t>
  </si>
  <si>
    <t>Little Co of Mary Hosp &amp; HCC</t>
  </si>
  <si>
    <t>High Medicaid</t>
  </si>
  <si>
    <t>Advocate Illinois Masonic MC</t>
  </si>
  <si>
    <t>Northwestern Memorial Hospital</t>
  </si>
  <si>
    <t>OSF Sacred Heart</t>
  </si>
  <si>
    <t>HSHS St Mary's Hospital</t>
  </si>
  <si>
    <t>Elmhurst Hospital</t>
  </si>
  <si>
    <t>NorthShore Univ HealthSystem</t>
  </si>
  <si>
    <t>Presence Saint Francis Hospital</t>
  </si>
  <si>
    <t>OSF St Mary Medical Center</t>
  </si>
  <si>
    <t>Ingalls Memorial Hospital</t>
  </si>
  <si>
    <t>Herrin Hospital</t>
  </si>
  <si>
    <t>Advocate South Suburban Hosp</t>
  </si>
  <si>
    <t>Harrisburg Medical Center</t>
  </si>
  <si>
    <t>Presence Saint Joseph Med Ctr</t>
  </si>
  <si>
    <t>Presence St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</si>
  <si>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</si>
  <si>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</si>
  <si>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</si>
  <si>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</si>
  <si>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</si>
  <si>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</si>
  <si>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</si>
  <si>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</si>
  <si>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</si>
  <si>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</si>
  <si>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</si>
  <si>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UnityPoint Health - Trinity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</si>
  <si>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</si>
  <si>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</si>
  <si>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</si>
  <si>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</si>
  <si>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</si>
  <si>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Franciscan Health Oly Fl/Chg</t>
  </si>
  <si>
    <t>Directed Payment Calculation:  Other Acute Hospitals</t>
  </si>
  <si>
    <t>Alton Memorial Hospital</t>
  </si>
  <si>
    <t>Northwest Community Hospital</t>
  </si>
  <si>
    <t>AMITA Adventist MC-Bolingbrook</t>
  </si>
  <si>
    <t>OSF St Joseph Medical Center</t>
  </si>
  <si>
    <t>Advocate Good Shepherd Hospital</t>
  </si>
  <si>
    <t>Graham Hospital</t>
  </si>
  <si>
    <t>Other Acute</t>
  </si>
  <si>
    <t>Presence Saint Joseph Hospital</t>
  </si>
  <si>
    <t>Presence Resurrection Med Ctr</t>
  </si>
  <si>
    <t>Shriners Hosps for Chld-Chicago</t>
  </si>
  <si>
    <t>Decatur Memorial Hospital</t>
  </si>
  <si>
    <t>NW Med Kishwaukee Hospital</t>
  </si>
  <si>
    <t>Katherine Shaw Bethea Hospital</t>
  </si>
  <si>
    <t>Advocate Good Samaritan Hosp</t>
  </si>
  <si>
    <t>HSHS St Anthony's Memorial Hosp</t>
  </si>
  <si>
    <t>Advocate Sherman Hospital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</si>
  <si>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</si>
  <si>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</si>
  <si>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</si>
  <si>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</si>
  <si>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</si>
  <si>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AMITA Hlth St Alexius Med Ctr</t>
  </si>
  <si>
    <t>Silver Cross Hospital</t>
  </si>
  <si>
    <t>NW Med Lake Forest Hospital</t>
  </si>
  <si>
    <t>AMITA Adventist MC-La Grange</t>
  </si>
  <si>
    <t>Advocate Condell Medical Center</t>
  </si>
  <si>
    <t>Morris Hospital &amp; Hlthcare Ctrs</t>
  </si>
  <si>
    <t>Good Samaritan Region Hlth Ctr</t>
  </si>
  <si>
    <t>Heartland Regional Medical Ctr</t>
  </si>
  <si>
    <t>Gottlieb Memorial Hosp</t>
  </si>
  <si>
    <t>Crossroads Community Hospital</t>
  </si>
  <si>
    <t>Advocate BroMenn Medical Center</t>
  </si>
  <si>
    <t>Richland Memorial Hospital</t>
  </si>
  <si>
    <t>Rush Oak Park Hospital</t>
  </si>
  <si>
    <t>UnityPoint Health - Pekin</t>
  </si>
  <si>
    <t>UnityPoint Health - Proctor</t>
  </si>
  <si>
    <t>OSF Saint James-J W Albrecht MC</t>
  </si>
  <si>
    <t>Advocate Lutheran General Hosp</t>
  </si>
  <si>
    <t>Palos Community Hospital</t>
  </si>
  <si>
    <t>Blessing Hospital</t>
  </si>
  <si>
    <t>OSF Saint Anthony Medical Ctr</t>
  </si>
  <si>
    <t>Genesis Medical Center, Silvis</t>
  </si>
  <si>
    <t>OSF Heart of Mary(Prev. Presence Covenant Med Center)</t>
  </si>
  <si>
    <t>Midwestern Regional Med Ctr</t>
  </si>
  <si>
    <t>MercyHealth Hospital - Crystal Lake</t>
  </si>
  <si>
    <t>Safety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</si>
</sst>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7" fillId="2" borderId="9" xfId="3" applyFont="1" applyFill="1" applyBorder="1" applyAlignment="1">
      <alignment horizontal="center" wrapText="1"/>
    </xf>
    <xf numFmtId="165" fontId="7" fillId="2" borderId="9" xfId="1" applyNumberFormat="1" applyFont="1" applyFill="1" applyBorder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165" fontId="7" fillId="2" borderId="0" xfId="1" applyNumberFormat="1" applyFont="1" applyFill="1" applyBorder="1" applyAlignment="1">
      <alignment horizontal="center" wrapText="1"/>
    </xf>
    <xf numFmtId="44" fontId="7" fillId="2" borderId="0" xfId="2" applyFont="1" applyFill="1" applyBorder="1" applyAlignment="1">
      <alignment horizontal="center" wrapText="1"/>
    </xf>
    <xf numFmtId="164" fontId="7" fillId="2" borderId="0" xfId="2" applyNumberFormat="1" applyFont="1" applyFill="1" applyBorder="1" applyAlignment="1">
      <alignment horizontal="center" wrapText="1"/>
    </xf>
    <xf numFmtId="0" fontId="8" fillId="0" borderId="0" xfId="3" applyFont="1" applyAlignment="1">
      <alignment horizontal="center"/>
    </xf>
    <xf numFmtId="0" fontId="8" fillId="0" borderId="0" xfId="3" applyFont="1"/>
    <xf numFmtId="165" fontId="0" fillId="0" borderId="0" xfId="1" applyNumberFormat="1" applyFont="1"/>
    <xf numFmtId="44" fontId="0" fillId="0" borderId="0" xfId="2" applyFont="1"/>
    <xf numFmtId="164" fontId="0" fillId="0" borderId="0" xfId="2" applyNumberFormat="1" applyFont="1"/>
    <xf numFmtId="164" fontId="0" fillId="0" borderId="0" xfId="0" applyNumberFormat="1" applyAlignment="1">
      <alignment wrapText="1"/>
    </xf>
    <xf numFmtId="6" fontId="4" fillId="0" borderId="4" xfId="2" applyNumberFormat="1" applyFont="1" applyBorder="1"/>
    <xf numFmtId="6" fontId="4" fillId="0" borderId="0" xfId="2" applyNumberFormat="1" applyFont="1" applyBorder="1"/>
    <xf numFmtId="165" fontId="4" fillId="0" borderId="4" xfId="1" applyNumberFormat="1" applyFont="1" applyBorder="1" applyAlignment="1">
      <alignment horizontal="center"/>
    </xf>
    <xf numFmtId="165" fontId="4" fillId="0" borderId="0" xfId="1" applyNumberFormat="1" applyFont="1" applyBorder="1"/>
    <xf numFmtId="164" fontId="4" fillId="0" borderId="6" xfId="2" applyNumberFormat="1" applyFon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0" fontId="8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164" fontId="4" fillId="0" borderId="0" xfId="2" applyNumberFormat="1" applyFont="1" applyBorder="1"/>
    <xf numFmtId="0" fontId="0" fillId="0" borderId="0" xfId="0" applyAlignment="1">
      <alignment horizontal="center"/>
    </xf>
    <xf numFmtId="8" fontId="0" fillId="0" borderId="0" xfId="0" applyNumberForma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165" fontId="4" fillId="0" borderId="10" xfId="1" applyNumberFormat="1" applyFont="1" applyBorder="1"/>
    <xf numFmtId="164" fontId="4" fillId="0" borderId="10" xfId="2" applyNumberFormat="1" applyFont="1" applyBorder="1"/>
    <xf numFmtId="165" fontId="4" fillId="0" borderId="10" xfId="0" applyNumberFormat="1" applyFont="1" applyBorder="1"/>
    <xf numFmtId="164" fontId="4" fillId="0" borderId="10" xfId="0" applyNumberFormat="1" applyFont="1" applyBorder="1"/>
    <xf numFmtId="7" fontId="0" fillId="0" borderId="0" xfId="2" applyNumberFormat="1" applyFont="1" applyBorder="1"/>
    <xf numFmtId="7" fontId="0" fillId="0" borderId="0" xfId="0" applyNumberFormat="1"/>
    <xf numFmtId="165" fontId="5" fillId="0" borderId="0" xfId="1" applyNumberFormat="1" applyFont="1"/>
    <xf numFmtId="0" fontId="5" fillId="0" borderId="0" xfId="0" applyFont="1"/>
    <xf numFmtId="166" fontId="5" fillId="0" borderId="0" xfId="0" applyNumberFormat="1" applyFont="1"/>
    <xf numFmtId="43" fontId="5" fillId="0" borderId="0" xfId="0" applyNumberFormat="1" applyFont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/>
    <xf numFmtId="0" fontId="7" fillId="0" borderId="0" xfId="3" applyFont="1" applyAlignment="1">
      <alignment horizontal="center" wrapText="1"/>
    </xf>
    <xf numFmtId="166" fontId="0" fillId="0" borderId="0" xfId="0" applyNumberFormat="1"/>
    <xf numFmtId="44" fontId="0" fillId="0" borderId="0" xfId="0" applyNumberFormat="1" applyAlignment="1">
      <alignment horizontal="center"/>
    </xf>
    <xf numFmtId="0" fontId="8" fillId="0" borderId="0" xfId="3" applyFont="1" applyAlignment="1">
      <alignment horizontal="center" wrapText="1"/>
    </xf>
    <xf numFmtId="165" fontId="3" fillId="0" borderId="0" xfId="1" applyNumberFormat="1" applyFont="1"/>
    <xf numFmtId="0" fontId="3" fillId="0" borderId="0" xfId="0" applyFont="1"/>
    <xf numFmtId="166" fontId="3" fillId="0" borderId="0" xfId="0" applyNumberFormat="1" applyFont="1"/>
    <xf numFmtId="164" fontId="7" fillId="2" borderId="9" xfId="2" applyNumberFormat="1" applyFont="1" applyFill="1" applyBorder="1" applyAlignment="1">
      <alignment horizontal="center" wrapText="1"/>
    </xf>
    <xf numFmtId="7" fontId="0" fillId="0" borderId="0" xfId="0" applyNumberForma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 2 2" xfId="3" xr:uid="{790D580E-D505-4F5A-A40B-4CB4A0DB7D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7696-DA5B-44E8-86F8-8F288A728350}">
  <sheetPr>
    <pageSetUpPr fitToPage="1"/>
  </sheetPr>
  <dimension ref="A1:N38"/>
  <sheetViews>
    <sheetView topLeftCell="B1" workbookViewId="0">
      <selection activeCell="B20" sqref="B20"/>
    </sheetView>
  </sheetViews>
  <sheetFormatPr defaultRowHeight="15" x14ac:dyDescent="0.25"/>
  <cols>
    <col min="1" max="1" width="9.140625" hidden="1" customWidth="1"/>
    <col min="2" max="2" width="8" customWidth="1"/>
    <col min="3" max="3" width="31.42578125" bestFit="1" customWidth="1"/>
    <col min="4" max="4" width="14.42578125" bestFit="1" customWidth="1"/>
    <col min="6" max="6" width="12.28515625" customWidth="1"/>
    <col min="7" max="7" width="17.7109375" customWidth="1"/>
    <col min="8" max="8" width="12.28515625" customWidth="1"/>
    <col min="9" max="9" width="11.7109375" customWidth="1"/>
    <col min="10" max="10" width="17.7109375" customWidth="1"/>
    <col min="11" max="11" width="14.140625" customWidth="1"/>
    <col min="12" max="12" width="14.7109375" bestFit="1" customWidth="1"/>
    <col min="13" max="13" width="12.140625" bestFit="1" customWidth="1"/>
    <col min="14" max="14" width="13.5703125" bestFit="1" customWidth="1"/>
  </cols>
  <sheetData>
    <row r="1" spans="1:13" x14ac:dyDescent="0.25">
      <c r="B1" s="1" t="s">
        <v>0</v>
      </c>
    </row>
    <row r="2" spans="1:13" x14ac:dyDescent="0.25">
      <c r="B2" s="1" t="s">
        <v>1</v>
      </c>
    </row>
    <row r="3" spans="1:13" ht="15.75" thickBot="1" x14ac:dyDescent="0.3"/>
    <row r="4" spans="1:13" x14ac:dyDescent="0.25">
      <c r="C4" s="2" t="s">
        <v>2</v>
      </c>
      <c r="D4" s="3"/>
      <c r="E4" s="3"/>
      <c r="F4" s="3"/>
      <c r="G4" s="3" t="s">
        <v>3</v>
      </c>
      <c r="H4" s="4"/>
    </row>
    <row r="5" spans="1:13" x14ac:dyDescent="0.25">
      <c r="C5" s="5">
        <v>255001219.74807942</v>
      </c>
      <c r="D5" s="6"/>
      <c r="E5" s="1"/>
      <c r="F5" s="1"/>
      <c r="G5" s="7">
        <v>291431526.75135249</v>
      </c>
      <c r="H5" s="8"/>
    </row>
    <row r="6" spans="1:13" x14ac:dyDescent="0.25">
      <c r="C6" s="9" t="s">
        <v>4</v>
      </c>
      <c r="D6" s="1"/>
      <c r="E6" s="1"/>
      <c r="F6" s="1"/>
      <c r="G6" s="1" t="s">
        <v>5</v>
      </c>
      <c r="H6" s="10"/>
    </row>
    <row r="7" spans="1:13" ht="15.75" thickBot="1" x14ac:dyDescent="0.3">
      <c r="C7" s="11">
        <f>C5/4</f>
        <v>63750304.937019855</v>
      </c>
      <c r="D7" s="12"/>
      <c r="E7" s="12"/>
      <c r="F7" s="12"/>
      <c r="G7" s="13">
        <f>G5/4</f>
        <v>72857881.687838122</v>
      </c>
      <c r="H7" s="14"/>
      <c r="J7" s="15"/>
    </row>
    <row r="8" spans="1:13" x14ac:dyDescent="0.25">
      <c r="J8" s="15"/>
    </row>
    <row r="9" spans="1:13" x14ac:dyDescent="0.25">
      <c r="B9" s="1" t="s">
        <v>6</v>
      </c>
    </row>
    <row r="10" spans="1:13" x14ac:dyDescent="0.25">
      <c r="B10" s="1"/>
    </row>
    <row r="11" spans="1:13" x14ac:dyDescent="0.25">
      <c r="B11" s="1" t="s">
        <v>7</v>
      </c>
    </row>
    <row r="12" spans="1:13" x14ac:dyDescent="0.25">
      <c r="K12" s="16"/>
    </row>
    <row r="14" spans="1:13" s="17" customFormat="1" ht="45" x14ac:dyDescent="0.2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3" s="17" customFormat="1" x14ac:dyDescent="0.25">
      <c r="B15" s="20"/>
      <c r="C15" s="20"/>
      <c r="D15" s="20"/>
      <c r="E15" s="21">
        <v>46159</v>
      </c>
      <c r="F15" s="22">
        <f>C7/E15</f>
        <v>1381.1023838692315</v>
      </c>
      <c r="G15" s="23">
        <f>SUM(G16:G38)</f>
        <v>63750304.937019855</v>
      </c>
      <c r="H15" s="21">
        <v>169512</v>
      </c>
      <c r="I15" s="22">
        <f>G7/H15</f>
        <v>429.80958096086482</v>
      </c>
      <c r="J15" s="23">
        <f>SUM(J16:J38)</f>
        <v>72857881.687838107</v>
      </c>
      <c r="K15" s="23">
        <f>SUM(K16:K38)</f>
        <v>136608186.62485799</v>
      </c>
      <c r="L15" s="23">
        <f t="shared" ref="L15:L38" si="0">K15/3</f>
        <v>45536062.208285995</v>
      </c>
    </row>
    <row r="16" spans="1:13" x14ac:dyDescent="0.25">
      <c r="A16">
        <v>143301</v>
      </c>
      <c r="B16" s="24">
        <v>3036</v>
      </c>
      <c r="C16" s="25" t="s">
        <v>19</v>
      </c>
      <c r="D16" t="s">
        <v>243</v>
      </c>
      <c r="E16" s="26">
        <v>1202</v>
      </c>
      <c r="F16" s="27">
        <f t="shared" ref="F16:F38" si="1">$F$15</f>
        <v>1381.1023838692315</v>
      </c>
      <c r="G16" s="28">
        <f t="shared" ref="G16:G38" si="2">E16*F16</f>
        <v>1660085.0654108163</v>
      </c>
      <c r="H16" s="26">
        <v>4632</v>
      </c>
      <c r="I16" s="27">
        <f t="shared" ref="I16:I38" si="3">$I$15</f>
        <v>429.80958096086482</v>
      </c>
      <c r="J16" s="28">
        <f t="shared" ref="J16:J38" si="4">H16*I16</f>
        <v>1990877.9790107259</v>
      </c>
      <c r="K16" s="28">
        <f t="shared" ref="K16:K38" si="5">J16+G16</f>
        <v>3650963.0444215424</v>
      </c>
      <c r="L16" s="29">
        <f t="shared" si="0"/>
        <v>1216987.6814738475</v>
      </c>
      <c r="M16" s="15"/>
    </row>
    <row r="17" spans="1:14" x14ac:dyDescent="0.25">
      <c r="A17">
        <v>140110</v>
      </c>
      <c r="B17" s="24">
        <v>15010</v>
      </c>
      <c r="C17" s="25" t="s">
        <v>20</v>
      </c>
      <c r="D17" t="s">
        <v>243</v>
      </c>
      <c r="E17" s="26">
        <v>1475</v>
      </c>
      <c r="F17" s="27">
        <f t="shared" si="1"/>
        <v>1381.1023838692315</v>
      </c>
      <c r="G17" s="28">
        <f t="shared" si="2"/>
        <v>2037126.0162071164</v>
      </c>
      <c r="H17" s="26">
        <v>11006</v>
      </c>
      <c r="I17" s="27">
        <f t="shared" si="3"/>
        <v>429.80958096086482</v>
      </c>
      <c r="J17" s="28">
        <f t="shared" si="4"/>
        <v>4730484.2480552783</v>
      </c>
      <c r="K17" s="28">
        <f t="shared" si="5"/>
        <v>6767610.264262395</v>
      </c>
      <c r="L17" s="29">
        <f t="shared" si="0"/>
        <v>2255870.0880874651</v>
      </c>
      <c r="M17" s="15"/>
    </row>
    <row r="18" spans="1:14" x14ac:dyDescent="0.25">
      <c r="A18">
        <v>140206</v>
      </c>
      <c r="B18" s="24">
        <v>3046</v>
      </c>
      <c r="C18" s="25" t="s">
        <v>21</v>
      </c>
      <c r="D18" t="s">
        <v>243</v>
      </c>
      <c r="E18" s="26">
        <v>3079</v>
      </c>
      <c r="F18" s="27">
        <f t="shared" si="1"/>
        <v>1381.1023838692315</v>
      </c>
      <c r="G18" s="28">
        <f t="shared" si="2"/>
        <v>4252414.2399333641</v>
      </c>
      <c r="H18" s="26">
        <v>5690</v>
      </c>
      <c r="I18" s="27">
        <f t="shared" si="3"/>
        <v>429.80958096086482</v>
      </c>
      <c r="J18" s="28">
        <f t="shared" si="4"/>
        <v>2445616.5156673207</v>
      </c>
      <c r="K18" s="28">
        <f t="shared" si="5"/>
        <v>6698030.7556006853</v>
      </c>
      <c r="L18" s="29">
        <f t="shared" si="0"/>
        <v>2232676.9185335618</v>
      </c>
      <c r="M18" s="15"/>
    </row>
    <row r="19" spans="1:14" x14ac:dyDescent="0.25">
      <c r="A19">
        <v>140077</v>
      </c>
      <c r="B19" s="24">
        <v>5013</v>
      </c>
      <c r="C19" s="25" t="s">
        <v>22</v>
      </c>
      <c r="D19" t="s">
        <v>243</v>
      </c>
      <c r="E19" s="26">
        <v>557</v>
      </c>
      <c r="F19" s="27">
        <f t="shared" si="1"/>
        <v>1381.1023838692315</v>
      </c>
      <c r="G19" s="28">
        <f t="shared" si="2"/>
        <v>769274.02781516197</v>
      </c>
      <c r="H19" s="26">
        <v>6099</v>
      </c>
      <c r="I19" s="27">
        <f t="shared" si="3"/>
        <v>429.80958096086482</v>
      </c>
      <c r="J19" s="28">
        <f t="shared" si="4"/>
        <v>2621408.6342803147</v>
      </c>
      <c r="K19" s="28">
        <f t="shared" si="5"/>
        <v>3390682.6620954769</v>
      </c>
      <c r="L19" s="29">
        <f t="shared" si="0"/>
        <v>1130227.5540318256</v>
      </c>
      <c r="M19" s="15"/>
    </row>
    <row r="20" spans="1:14" x14ac:dyDescent="0.25">
      <c r="A20">
        <v>140083</v>
      </c>
      <c r="B20" s="24">
        <v>3038</v>
      </c>
      <c r="C20" s="25" t="s">
        <v>23</v>
      </c>
      <c r="D20" t="s">
        <v>243</v>
      </c>
      <c r="E20" s="26">
        <v>1574</v>
      </c>
      <c r="F20" s="27">
        <f t="shared" si="1"/>
        <v>1381.1023838692315</v>
      </c>
      <c r="G20" s="28">
        <f t="shared" si="2"/>
        <v>2173855.1522101704</v>
      </c>
      <c r="H20" s="26">
        <v>2232</v>
      </c>
      <c r="I20" s="27">
        <f t="shared" si="3"/>
        <v>429.80958096086482</v>
      </c>
      <c r="J20" s="28">
        <f t="shared" si="4"/>
        <v>959334.98470465024</v>
      </c>
      <c r="K20" s="28">
        <f t="shared" si="5"/>
        <v>3133190.1369148204</v>
      </c>
      <c r="L20" s="29">
        <f t="shared" si="0"/>
        <v>1044396.7123049401</v>
      </c>
      <c r="M20" s="15"/>
    </row>
    <row r="21" spans="1:14" x14ac:dyDescent="0.25">
      <c r="A21">
        <v>140095</v>
      </c>
      <c r="B21" s="24">
        <v>3075</v>
      </c>
      <c r="C21" s="25" t="s">
        <v>24</v>
      </c>
      <c r="D21" t="s">
        <v>243</v>
      </c>
      <c r="E21" s="26">
        <v>2987</v>
      </c>
      <c r="F21" s="27">
        <f t="shared" si="1"/>
        <v>1381.1023838692315</v>
      </c>
      <c r="G21" s="28">
        <f t="shared" si="2"/>
        <v>4125352.8206173945</v>
      </c>
      <c r="H21" s="26">
        <v>17021</v>
      </c>
      <c r="I21" s="27">
        <f t="shared" si="3"/>
        <v>429.80958096086482</v>
      </c>
      <c r="J21" s="28">
        <f t="shared" si="4"/>
        <v>7315788.8775348803</v>
      </c>
      <c r="K21" s="28">
        <f t="shared" si="5"/>
        <v>11441141.698152274</v>
      </c>
      <c r="L21" s="29">
        <f t="shared" si="0"/>
        <v>3813713.8993840911</v>
      </c>
      <c r="M21" s="15"/>
    </row>
    <row r="22" spans="1:14" x14ac:dyDescent="0.25">
      <c r="A22">
        <v>140115</v>
      </c>
      <c r="B22" s="24">
        <v>3102</v>
      </c>
      <c r="C22" s="25" t="s">
        <v>25</v>
      </c>
      <c r="D22" t="s">
        <v>243</v>
      </c>
      <c r="E22" s="26">
        <v>2024</v>
      </c>
      <c r="F22" s="27">
        <f t="shared" si="1"/>
        <v>1381.1023838692315</v>
      </c>
      <c r="G22" s="28">
        <f t="shared" si="2"/>
        <v>2795351.2249513245</v>
      </c>
      <c r="H22" s="26">
        <v>5111</v>
      </c>
      <c r="I22" s="27">
        <f t="shared" si="3"/>
        <v>429.80958096086482</v>
      </c>
      <c r="J22" s="28">
        <f t="shared" si="4"/>
        <v>2196756.7682909803</v>
      </c>
      <c r="K22" s="28">
        <f t="shared" si="5"/>
        <v>4992107.9932423048</v>
      </c>
      <c r="L22" s="29">
        <f t="shared" si="0"/>
        <v>1664035.997747435</v>
      </c>
      <c r="M22" s="15"/>
    </row>
    <row r="23" spans="1:14" x14ac:dyDescent="0.25">
      <c r="A23">
        <v>140103</v>
      </c>
      <c r="B23" s="24">
        <v>3050</v>
      </c>
      <c r="C23" s="25" t="s">
        <v>26</v>
      </c>
      <c r="D23" t="s">
        <v>243</v>
      </c>
      <c r="E23" s="26">
        <v>2524</v>
      </c>
      <c r="F23" s="27">
        <f t="shared" si="1"/>
        <v>1381.1023838692315</v>
      </c>
      <c r="G23" s="28">
        <f t="shared" si="2"/>
        <v>3485902.4168859404</v>
      </c>
      <c r="H23" s="26">
        <v>8315</v>
      </c>
      <c r="I23" s="27">
        <f t="shared" si="3"/>
        <v>429.80958096086482</v>
      </c>
      <c r="J23" s="28">
        <f t="shared" si="4"/>
        <v>3573866.6656895909</v>
      </c>
      <c r="K23" s="28">
        <f t="shared" si="5"/>
        <v>7059769.0825755317</v>
      </c>
      <c r="L23" s="29">
        <f t="shared" si="0"/>
        <v>2353256.3608585107</v>
      </c>
      <c r="M23" s="15"/>
    </row>
    <row r="24" spans="1:14" x14ac:dyDescent="0.25">
      <c r="A24">
        <v>140177</v>
      </c>
      <c r="B24" s="24">
        <v>3071</v>
      </c>
      <c r="C24" s="25" t="s">
        <v>27</v>
      </c>
      <c r="D24" t="s">
        <v>243</v>
      </c>
      <c r="E24" s="26">
        <v>2592</v>
      </c>
      <c r="F24" s="27">
        <f t="shared" si="1"/>
        <v>1381.1023838692315</v>
      </c>
      <c r="G24" s="28">
        <f t="shared" si="2"/>
        <v>3579817.3789890483</v>
      </c>
      <c r="H24" s="26">
        <v>2693</v>
      </c>
      <c r="I24" s="27">
        <f t="shared" si="3"/>
        <v>429.80958096086482</v>
      </c>
      <c r="J24" s="28">
        <f t="shared" si="4"/>
        <v>1157477.201527609</v>
      </c>
      <c r="K24" s="28">
        <f t="shared" si="5"/>
        <v>4737294.5805166569</v>
      </c>
      <c r="L24" s="29">
        <f t="shared" si="0"/>
        <v>1579098.1935055524</v>
      </c>
      <c r="M24" s="15"/>
    </row>
    <row r="25" spans="1:14" x14ac:dyDescent="0.25">
      <c r="A25">
        <v>140181</v>
      </c>
      <c r="B25" s="24">
        <v>3068</v>
      </c>
      <c r="C25" s="25" t="s">
        <v>28</v>
      </c>
      <c r="D25" t="s">
        <v>243</v>
      </c>
      <c r="E25" s="26">
        <v>483</v>
      </c>
      <c r="F25" s="27">
        <f t="shared" si="1"/>
        <v>1381.1023838692315</v>
      </c>
      <c r="G25" s="28">
        <f t="shared" si="2"/>
        <v>667072.45140883885</v>
      </c>
      <c r="H25" s="26">
        <v>1558</v>
      </c>
      <c r="I25" s="27">
        <f t="shared" si="3"/>
        <v>429.80958096086482</v>
      </c>
      <c r="J25" s="28">
        <f t="shared" si="4"/>
        <v>669643.3271370274</v>
      </c>
      <c r="K25" s="28">
        <f t="shared" si="5"/>
        <v>1336715.7785458663</v>
      </c>
      <c r="L25" s="29">
        <f t="shared" si="0"/>
        <v>445571.92618195544</v>
      </c>
      <c r="M25" s="15"/>
    </row>
    <row r="26" spans="1:14" x14ac:dyDescent="0.25">
      <c r="A26">
        <v>140197</v>
      </c>
      <c r="B26" s="24">
        <v>3020</v>
      </c>
      <c r="C26" s="25" t="s">
        <v>29</v>
      </c>
      <c r="D26" t="s">
        <v>243</v>
      </c>
      <c r="E26" s="26">
        <v>1416</v>
      </c>
      <c r="F26" s="27">
        <f t="shared" si="1"/>
        <v>1381.1023838692315</v>
      </c>
      <c r="G26" s="28">
        <f t="shared" si="2"/>
        <v>1955640.9755588318</v>
      </c>
      <c r="H26" s="26">
        <v>665</v>
      </c>
      <c r="I26" s="27">
        <f t="shared" si="3"/>
        <v>429.80958096086482</v>
      </c>
      <c r="J26" s="28">
        <f t="shared" si="4"/>
        <v>285823.37133897509</v>
      </c>
      <c r="K26" s="28">
        <f t="shared" si="5"/>
        <v>2241464.346897807</v>
      </c>
      <c r="L26" s="29">
        <f t="shared" si="0"/>
        <v>747154.78229926899</v>
      </c>
      <c r="M26" s="15"/>
    </row>
    <row r="27" spans="1:14" x14ac:dyDescent="0.25">
      <c r="A27">
        <v>140114</v>
      </c>
      <c r="B27" s="24">
        <v>3056</v>
      </c>
      <c r="C27" s="25" t="s">
        <v>30</v>
      </c>
      <c r="D27" t="s">
        <v>243</v>
      </c>
      <c r="E27" s="26">
        <v>2955</v>
      </c>
      <c r="F27" s="27">
        <f t="shared" si="1"/>
        <v>1381.1023838692315</v>
      </c>
      <c r="G27" s="28">
        <f t="shared" si="2"/>
        <v>4081157.544333579</v>
      </c>
      <c r="H27" s="26">
        <v>15150</v>
      </c>
      <c r="I27" s="27">
        <f t="shared" si="3"/>
        <v>429.80958096086482</v>
      </c>
      <c r="J27" s="28">
        <f t="shared" si="4"/>
        <v>6511615.1515571019</v>
      </c>
      <c r="K27" s="28">
        <f t="shared" si="5"/>
        <v>10592772.69589068</v>
      </c>
      <c r="L27" s="29">
        <f t="shared" si="0"/>
        <v>3530924.23196356</v>
      </c>
      <c r="M27" s="15"/>
    </row>
    <row r="28" spans="1:14" x14ac:dyDescent="0.25">
      <c r="A28">
        <v>140068</v>
      </c>
      <c r="B28" s="24">
        <v>3107</v>
      </c>
      <c r="C28" s="25" t="s">
        <v>31</v>
      </c>
      <c r="D28" t="s">
        <v>243</v>
      </c>
      <c r="E28" s="26">
        <v>1472</v>
      </c>
      <c r="F28" s="27">
        <f t="shared" si="1"/>
        <v>1381.1023838692315</v>
      </c>
      <c r="G28" s="28">
        <f t="shared" si="2"/>
        <v>2032982.7090555087</v>
      </c>
      <c r="H28" s="26">
        <v>3180</v>
      </c>
      <c r="I28" s="27">
        <f t="shared" si="3"/>
        <v>429.80958096086482</v>
      </c>
      <c r="J28" s="28">
        <f t="shared" si="4"/>
        <v>1366794.4674555501</v>
      </c>
      <c r="K28" s="28">
        <f t="shared" si="5"/>
        <v>3399777.1765110586</v>
      </c>
      <c r="L28" s="29">
        <f t="shared" si="0"/>
        <v>1133259.0588370196</v>
      </c>
      <c r="M28" s="15"/>
    </row>
    <row r="29" spans="1:14" x14ac:dyDescent="0.25">
      <c r="A29">
        <v>140292</v>
      </c>
      <c r="B29" s="24">
        <v>7074</v>
      </c>
      <c r="C29" s="25" t="s">
        <v>32</v>
      </c>
      <c r="D29" t="s">
        <v>243</v>
      </c>
      <c r="E29" s="26">
        <v>1306</v>
      </c>
      <c r="F29" s="27">
        <f t="shared" si="1"/>
        <v>1381.1023838692315</v>
      </c>
      <c r="G29" s="28">
        <f t="shared" si="2"/>
        <v>1803719.7133332163</v>
      </c>
      <c r="H29" s="26">
        <v>3652</v>
      </c>
      <c r="I29" s="27">
        <f t="shared" si="3"/>
        <v>429.80958096086482</v>
      </c>
      <c r="J29" s="28">
        <f t="shared" si="4"/>
        <v>1569664.5896690784</v>
      </c>
      <c r="K29" s="28">
        <f t="shared" si="5"/>
        <v>3373384.3030022946</v>
      </c>
      <c r="L29" s="29">
        <f t="shared" si="0"/>
        <v>1124461.4343340981</v>
      </c>
      <c r="M29" s="15"/>
      <c r="N29" s="16"/>
    </row>
    <row r="30" spans="1:14" x14ac:dyDescent="0.25">
      <c r="A30">
        <v>140180</v>
      </c>
      <c r="B30" s="24">
        <v>3054</v>
      </c>
      <c r="C30" s="25" t="s">
        <v>33</v>
      </c>
      <c r="D30" t="s">
        <v>243</v>
      </c>
      <c r="E30" s="26">
        <v>5387</v>
      </c>
      <c r="F30" s="27">
        <f t="shared" si="1"/>
        <v>1381.1023838692315</v>
      </c>
      <c r="G30" s="28">
        <f t="shared" si="2"/>
        <v>7439998.5419035498</v>
      </c>
      <c r="H30" s="26">
        <v>13421</v>
      </c>
      <c r="I30" s="27">
        <f t="shared" si="3"/>
        <v>429.80958096086482</v>
      </c>
      <c r="J30" s="28">
        <f t="shared" si="4"/>
        <v>5768474.3860757668</v>
      </c>
      <c r="K30" s="28">
        <f t="shared" si="5"/>
        <v>13208472.927979317</v>
      </c>
      <c r="L30" s="29">
        <f t="shared" si="0"/>
        <v>4402824.3093264392</v>
      </c>
      <c r="M30" s="15"/>
    </row>
    <row r="31" spans="1:14" x14ac:dyDescent="0.25">
      <c r="A31">
        <v>140174</v>
      </c>
      <c r="B31" s="24">
        <v>1012</v>
      </c>
      <c r="C31" s="25" t="s">
        <v>34</v>
      </c>
      <c r="D31" t="s">
        <v>243</v>
      </c>
      <c r="E31" s="26">
        <v>805</v>
      </c>
      <c r="F31" s="27">
        <f t="shared" si="1"/>
        <v>1381.1023838692315</v>
      </c>
      <c r="G31" s="28">
        <f t="shared" si="2"/>
        <v>1111787.4190147314</v>
      </c>
      <c r="H31" s="26">
        <v>5057</v>
      </c>
      <c r="I31" s="27">
        <f t="shared" si="3"/>
        <v>429.80958096086482</v>
      </c>
      <c r="J31" s="28">
        <f t="shared" si="4"/>
        <v>2173547.0509190932</v>
      </c>
      <c r="K31" s="28">
        <f t="shared" si="5"/>
        <v>3285334.4699338246</v>
      </c>
      <c r="L31" s="29">
        <f t="shared" si="0"/>
        <v>1095111.4899779416</v>
      </c>
      <c r="M31" s="15"/>
    </row>
    <row r="32" spans="1:14" x14ac:dyDescent="0.25">
      <c r="A32">
        <v>140125</v>
      </c>
      <c r="B32" s="24">
        <v>7007</v>
      </c>
      <c r="C32" s="25" t="s">
        <v>35</v>
      </c>
      <c r="D32" t="s">
        <v>243</v>
      </c>
      <c r="E32" s="26">
        <v>1181</v>
      </c>
      <c r="F32" s="27">
        <f t="shared" si="1"/>
        <v>1381.1023838692315</v>
      </c>
      <c r="G32" s="28">
        <f t="shared" si="2"/>
        <v>1631081.9153495624</v>
      </c>
      <c r="H32" s="26">
        <v>13975</v>
      </c>
      <c r="I32" s="27">
        <f t="shared" si="3"/>
        <v>429.80958096086482</v>
      </c>
      <c r="J32" s="28">
        <f t="shared" si="4"/>
        <v>6006588.8939280855</v>
      </c>
      <c r="K32" s="28">
        <f t="shared" si="5"/>
        <v>7637670.8092776481</v>
      </c>
      <c r="L32" s="29">
        <f t="shared" si="0"/>
        <v>2545890.2697592159</v>
      </c>
      <c r="M32" s="15"/>
    </row>
    <row r="33" spans="1:13" x14ac:dyDescent="0.25">
      <c r="A33">
        <v>140018</v>
      </c>
      <c r="B33" s="24">
        <v>3045</v>
      </c>
      <c r="C33" s="25" t="s">
        <v>36</v>
      </c>
      <c r="D33" t="s">
        <v>243</v>
      </c>
      <c r="E33" s="26">
        <v>5829</v>
      </c>
      <c r="F33" s="27">
        <f t="shared" si="1"/>
        <v>1381.1023838692315</v>
      </c>
      <c r="G33" s="28">
        <f t="shared" si="2"/>
        <v>8050445.7955737505</v>
      </c>
      <c r="H33" s="26">
        <v>16922</v>
      </c>
      <c r="I33" s="27">
        <f t="shared" si="3"/>
        <v>429.80958096086482</v>
      </c>
      <c r="J33" s="28">
        <f t="shared" si="4"/>
        <v>7273237.7290197546</v>
      </c>
      <c r="K33" s="28">
        <f t="shared" si="5"/>
        <v>15323683.524593506</v>
      </c>
      <c r="L33" s="29">
        <f t="shared" si="0"/>
        <v>5107894.5081978356</v>
      </c>
      <c r="M33" s="15"/>
    </row>
    <row r="34" spans="1:13" x14ac:dyDescent="0.25">
      <c r="A34">
        <v>140133</v>
      </c>
      <c r="B34" s="24">
        <v>3032</v>
      </c>
      <c r="C34" s="25" t="s">
        <v>37</v>
      </c>
      <c r="D34" t="s">
        <v>243</v>
      </c>
      <c r="E34" s="26">
        <v>1966</v>
      </c>
      <c r="F34" s="27">
        <f t="shared" si="1"/>
        <v>1381.1023838692315</v>
      </c>
      <c r="G34" s="28">
        <f t="shared" si="2"/>
        <v>2715247.2866869094</v>
      </c>
      <c r="H34" s="26">
        <v>7466</v>
      </c>
      <c r="I34" s="27">
        <f t="shared" si="3"/>
        <v>429.80958096086482</v>
      </c>
      <c r="J34" s="28">
        <f t="shared" si="4"/>
        <v>3208958.331453817</v>
      </c>
      <c r="K34" s="28">
        <f t="shared" si="5"/>
        <v>5924205.6181407264</v>
      </c>
      <c r="L34" s="29">
        <f t="shared" si="0"/>
        <v>1974735.2060469089</v>
      </c>
      <c r="M34" s="15"/>
    </row>
    <row r="35" spans="1:13" x14ac:dyDescent="0.25">
      <c r="A35">
        <v>140034</v>
      </c>
      <c r="B35" s="24">
        <v>3011</v>
      </c>
      <c r="C35" s="25" t="s">
        <v>38</v>
      </c>
      <c r="D35" t="s">
        <v>243</v>
      </c>
      <c r="E35" s="26">
        <v>762</v>
      </c>
      <c r="F35" s="27">
        <f t="shared" si="1"/>
        <v>1381.1023838692315</v>
      </c>
      <c r="G35" s="28">
        <f t="shared" si="2"/>
        <v>1052400.0165083543</v>
      </c>
      <c r="H35" s="26">
        <v>7105</v>
      </c>
      <c r="I35" s="27">
        <f t="shared" si="3"/>
        <v>429.80958096086482</v>
      </c>
      <c r="J35" s="28">
        <f t="shared" si="4"/>
        <v>3053797.0727269445</v>
      </c>
      <c r="K35" s="28">
        <f t="shared" si="5"/>
        <v>4106197.0892352988</v>
      </c>
      <c r="L35" s="29">
        <f t="shared" si="0"/>
        <v>1368732.3630784329</v>
      </c>
      <c r="M35" s="15"/>
    </row>
    <row r="36" spans="1:13" x14ac:dyDescent="0.25">
      <c r="A36">
        <v>140049</v>
      </c>
      <c r="B36" s="24">
        <v>15001</v>
      </c>
      <c r="C36" s="25" t="s">
        <v>39</v>
      </c>
      <c r="D36" t="s">
        <v>243</v>
      </c>
      <c r="E36" s="26">
        <v>2456</v>
      </c>
      <c r="F36" s="27">
        <f t="shared" si="1"/>
        <v>1381.1023838692315</v>
      </c>
      <c r="G36" s="28">
        <f t="shared" si="2"/>
        <v>3391987.4547828324</v>
      </c>
      <c r="H36" s="26">
        <v>7262</v>
      </c>
      <c r="I36" s="27">
        <f t="shared" si="3"/>
        <v>429.80958096086482</v>
      </c>
      <c r="J36" s="28">
        <f t="shared" si="4"/>
        <v>3121277.1769378004</v>
      </c>
      <c r="K36" s="28">
        <f t="shared" si="5"/>
        <v>6513264.6317206323</v>
      </c>
      <c r="L36" s="29">
        <f t="shared" si="0"/>
        <v>2171088.2105735443</v>
      </c>
      <c r="M36" s="15"/>
    </row>
    <row r="37" spans="1:13" x14ac:dyDescent="0.25">
      <c r="A37">
        <v>140158</v>
      </c>
      <c r="B37" s="24">
        <v>3042</v>
      </c>
      <c r="C37" s="25" t="s">
        <v>40</v>
      </c>
      <c r="D37" t="s">
        <v>243</v>
      </c>
      <c r="E37" s="26">
        <v>1419</v>
      </c>
      <c r="F37" s="27">
        <f t="shared" si="1"/>
        <v>1381.1023838692315</v>
      </c>
      <c r="G37" s="28">
        <f t="shared" si="2"/>
        <v>1959784.2827104395</v>
      </c>
      <c r="H37" s="26">
        <v>7956</v>
      </c>
      <c r="I37" s="27">
        <f t="shared" si="3"/>
        <v>429.80958096086482</v>
      </c>
      <c r="J37" s="28">
        <f t="shared" si="4"/>
        <v>3419565.0261246404</v>
      </c>
      <c r="K37" s="28">
        <f t="shared" si="5"/>
        <v>5379349.3088350799</v>
      </c>
      <c r="L37" s="29">
        <f t="shared" si="0"/>
        <v>1793116.43627836</v>
      </c>
      <c r="M37" s="15"/>
    </row>
    <row r="38" spans="1:13" x14ac:dyDescent="0.25">
      <c r="B38" s="24">
        <v>3085</v>
      </c>
      <c r="C38" s="25" t="s">
        <v>41</v>
      </c>
      <c r="D38" t="s">
        <v>243</v>
      </c>
      <c r="E38" s="26">
        <v>708</v>
      </c>
      <c r="F38" s="27">
        <f t="shared" si="1"/>
        <v>1381.1023838692315</v>
      </c>
      <c r="G38" s="28">
        <f t="shared" si="2"/>
        <v>977820.48777941591</v>
      </c>
      <c r="H38" s="26">
        <v>3344</v>
      </c>
      <c r="I38" s="27">
        <f t="shared" si="3"/>
        <v>429.80958096086482</v>
      </c>
      <c r="J38" s="28">
        <f t="shared" si="4"/>
        <v>1437283.2387331319</v>
      </c>
      <c r="K38" s="28">
        <f t="shared" si="5"/>
        <v>2415103.7265125476</v>
      </c>
      <c r="L38" s="29">
        <f t="shared" si="0"/>
        <v>805034.57550418249</v>
      </c>
      <c r="M38" s="15"/>
    </row>
  </sheetData>
  <pageMargins left="0.7" right="0.7" top="0.75" bottom="0.75" header="0.3" footer="0.3"/>
  <pageSetup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DA7EB-C2F3-42FC-8491-069962157C41}">
  <sheetPr>
    <pageSetUpPr fitToPage="1"/>
  </sheetPr>
  <dimension ref="A1:L67"/>
  <sheetViews>
    <sheetView topLeftCell="B1" workbookViewId="0">
      <selection activeCell="L18" sqref="L18"/>
    </sheetView>
  </sheetViews>
  <sheetFormatPr defaultRowHeight="15" x14ac:dyDescent="0.25"/>
  <cols>
    <col min="1" max="1" width="0" hidden="1" customWidth="1"/>
    <col min="3" max="3" width="32.7109375" bestFit="1" customWidth="1"/>
    <col min="4" max="4" width="13.5703125" bestFit="1" customWidth="1"/>
    <col min="6" max="6" width="12.28515625" customWidth="1"/>
    <col min="7" max="7" width="16.140625" customWidth="1"/>
    <col min="8" max="8" width="12" customWidth="1"/>
    <col min="10" max="10" width="12.5703125" bestFit="1" customWidth="1"/>
    <col min="11" max="11" width="12" bestFit="1" customWidth="1"/>
    <col min="12" max="12" width="13.7109375" bestFit="1" customWidth="1"/>
  </cols>
  <sheetData>
    <row r="1" spans="1:12" x14ac:dyDescent="0.25">
      <c r="B1" s="1" t="s">
        <v>0</v>
      </c>
    </row>
    <row r="2" spans="1:12" x14ac:dyDescent="0.25">
      <c r="B2" s="1" t="s">
        <v>42</v>
      </c>
    </row>
    <row r="3" spans="1:12" ht="15.75" thickBot="1" x14ac:dyDescent="0.3"/>
    <row r="4" spans="1:12" x14ac:dyDescent="0.25">
      <c r="C4" s="2" t="s">
        <v>2</v>
      </c>
      <c r="D4" s="3"/>
      <c r="E4" s="3"/>
      <c r="F4" s="3"/>
      <c r="G4" s="3" t="s">
        <v>3</v>
      </c>
      <c r="H4" s="4"/>
    </row>
    <row r="5" spans="1:12" x14ac:dyDescent="0.25">
      <c r="C5" s="30">
        <v>9278527.1321239565</v>
      </c>
      <c r="D5" s="6"/>
      <c r="E5" s="1"/>
      <c r="F5" s="1"/>
      <c r="G5" s="31">
        <v>18807693.29649825</v>
      </c>
      <c r="H5" s="8"/>
      <c r="J5" s="15"/>
    </row>
    <row r="6" spans="1:12" x14ac:dyDescent="0.25">
      <c r="C6" s="32" t="s">
        <v>4</v>
      </c>
      <c r="D6" s="1"/>
      <c r="E6" s="1"/>
      <c r="F6" s="1"/>
      <c r="G6" s="33" t="s">
        <v>5</v>
      </c>
      <c r="H6" s="10"/>
      <c r="J6" s="15"/>
    </row>
    <row r="7" spans="1:12" ht="15.75" thickBot="1" x14ac:dyDescent="0.3">
      <c r="C7" s="34">
        <f>C5/4</f>
        <v>2319631.7830309891</v>
      </c>
      <c r="D7" s="12"/>
      <c r="E7" s="12"/>
      <c r="F7" s="12"/>
      <c r="G7" s="13">
        <f>G5/4</f>
        <v>4701923.3241245626</v>
      </c>
      <c r="H7" s="14"/>
    </row>
    <row r="8" spans="1:12" x14ac:dyDescent="0.25">
      <c r="C8" s="35"/>
      <c r="G8" s="36"/>
    </row>
    <row r="9" spans="1:12" x14ac:dyDescent="0.25">
      <c r="B9" s="1" t="s">
        <v>6</v>
      </c>
      <c r="G9" s="15"/>
    </row>
    <row r="10" spans="1:12" x14ac:dyDescent="0.25">
      <c r="B10" s="1"/>
      <c r="G10" s="15"/>
    </row>
    <row r="11" spans="1:12" x14ac:dyDescent="0.25">
      <c r="B11" s="1" t="s">
        <v>7</v>
      </c>
    </row>
    <row r="12" spans="1:12" x14ac:dyDescent="0.25">
      <c r="E12" s="36"/>
      <c r="F12" s="37"/>
      <c r="I12" s="37"/>
    </row>
    <row r="14" spans="1:12" s="17" customFormat="1" ht="75" x14ac:dyDescent="0.2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2" s="17" customFormat="1" x14ac:dyDescent="0.25">
      <c r="B15" s="20"/>
      <c r="C15" s="20"/>
      <c r="D15" s="20"/>
      <c r="E15" s="21">
        <v>872</v>
      </c>
      <c r="F15" s="22">
        <f>C7/E15</f>
        <v>2660.1281915492996</v>
      </c>
      <c r="G15" s="23">
        <f>SUM(G16:G66)</f>
        <v>2319631.7830309891</v>
      </c>
      <c r="H15" s="21">
        <v>37444</v>
      </c>
      <c r="I15" s="22">
        <f>G7/H15</f>
        <v>125.57214304360011</v>
      </c>
      <c r="J15" s="23">
        <f>SUM(J16:J66)</f>
        <v>4701923.3241245626</v>
      </c>
      <c r="K15" s="23">
        <f>SUM(K16:K66)</f>
        <v>7021555.1071555512</v>
      </c>
      <c r="L15" s="23">
        <f>K15/3</f>
        <v>2340518.3690518504</v>
      </c>
    </row>
    <row r="16" spans="1:12" x14ac:dyDescent="0.25">
      <c r="A16">
        <v>141346</v>
      </c>
      <c r="B16" s="38">
        <v>2014</v>
      </c>
      <c r="C16" s="25" t="s">
        <v>43</v>
      </c>
      <c r="D16" t="s">
        <v>44</v>
      </c>
      <c r="E16">
        <v>11</v>
      </c>
      <c r="F16" s="27">
        <f>$F$15</f>
        <v>2660.1281915492996</v>
      </c>
      <c r="G16" s="28">
        <f>F16*E16</f>
        <v>29261.410107042295</v>
      </c>
      <c r="H16" s="26">
        <v>1973</v>
      </c>
      <c r="I16" s="27">
        <f>$I$15</f>
        <v>125.57214304360011</v>
      </c>
      <c r="J16" s="15">
        <f>H16*I16</f>
        <v>247753.83822502301</v>
      </c>
      <c r="K16" s="15">
        <f>J16+G16</f>
        <v>277015.2483320653</v>
      </c>
      <c r="L16" s="29">
        <f t="shared" ref="L16:L34" si="0">K16/3</f>
        <v>92338.416110688428</v>
      </c>
    </row>
    <row r="17" spans="1:12" x14ac:dyDescent="0.25">
      <c r="A17">
        <v>141328</v>
      </c>
      <c r="B17" s="38">
        <v>3062</v>
      </c>
      <c r="C17" s="25" t="s">
        <v>45</v>
      </c>
      <c r="D17" t="s">
        <v>44</v>
      </c>
      <c r="E17">
        <v>0</v>
      </c>
      <c r="F17" s="27">
        <f t="shared" ref="F17:F34" si="1">$F$15</f>
        <v>2660.1281915492996</v>
      </c>
      <c r="G17" s="28">
        <f t="shared" ref="G17:G34" si="2">F17*E17</f>
        <v>0</v>
      </c>
      <c r="H17" s="26">
        <v>934</v>
      </c>
      <c r="I17" s="27">
        <f t="shared" ref="I17:I34" si="3">$I$15</f>
        <v>125.57214304360011</v>
      </c>
      <c r="J17" s="15">
        <f t="shared" ref="J17:J34" si="4">H17*I17</f>
        <v>117284.3816027225</v>
      </c>
      <c r="K17" s="15">
        <f t="shared" ref="K17:K34" si="5">J17+G17</f>
        <v>117284.3816027225</v>
      </c>
      <c r="L17" s="29">
        <f t="shared" si="0"/>
        <v>39094.793867574168</v>
      </c>
    </row>
    <row r="18" spans="1:12" x14ac:dyDescent="0.25">
      <c r="A18">
        <v>141321</v>
      </c>
      <c r="B18" s="38">
        <v>3091</v>
      </c>
      <c r="C18" s="25" t="s">
        <v>46</v>
      </c>
      <c r="D18" t="s">
        <v>44</v>
      </c>
      <c r="E18">
        <v>3</v>
      </c>
      <c r="F18" s="27">
        <f t="shared" si="1"/>
        <v>2660.1281915492996</v>
      </c>
      <c r="G18" s="28">
        <f t="shared" si="2"/>
        <v>7980.3845746478983</v>
      </c>
      <c r="H18" s="26">
        <v>817</v>
      </c>
      <c r="I18" s="27">
        <f t="shared" si="3"/>
        <v>125.57214304360011</v>
      </c>
      <c r="J18" s="15">
        <f t="shared" si="4"/>
        <v>102592.44086662128</v>
      </c>
      <c r="K18" s="15">
        <f t="shared" si="5"/>
        <v>110572.82544126917</v>
      </c>
      <c r="L18" s="29">
        <f t="shared" si="0"/>
        <v>36857.608480423056</v>
      </c>
    </row>
    <row r="19" spans="1:12" x14ac:dyDescent="0.25">
      <c r="A19">
        <v>141324</v>
      </c>
      <c r="B19" s="38">
        <v>6003</v>
      </c>
      <c r="C19" s="25" t="s">
        <v>47</v>
      </c>
      <c r="D19" t="s">
        <v>44</v>
      </c>
      <c r="E19">
        <v>11</v>
      </c>
      <c r="F19" s="27">
        <f t="shared" si="1"/>
        <v>2660.1281915492996</v>
      </c>
      <c r="G19" s="28">
        <f t="shared" si="2"/>
        <v>29261.410107042295</v>
      </c>
      <c r="H19" s="26">
        <v>1929</v>
      </c>
      <c r="I19" s="27">
        <f t="shared" si="3"/>
        <v>125.57214304360011</v>
      </c>
      <c r="J19" s="15">
        <f t="shared" si="4"/>
        <v>242228.66393110462</v>
      </c>
      <c r="K19" s="15">
        <f t="shared" si="5"/>
        <v>271490.07403814694</v>
      </c>
      <c r="L19" s="29">
        <f t="shared" si="0"/>
        <v>90496.691346048974</v>
      </c>
    </row>
    <row r="20" spans="1:12" x14ac:dyDescent="0.25">
      <c r="A20">
        <v>141305</v>
      </c>
      <c r="B20" s="38">
        <v>7004</v>
      </c>
      <c r="C20" s="25" t="s">
        <v>48</v>
      </c>
      <c r="D20" t="s">
        <v>44</v>
      </c>
      <c r="E20">
        <v>3</v>
      </c>
      <c r="F20" s="27">
        <f t="shared" si="1"/>
        <v>2660.1281915492996</v>
      </c>
      <c r="G20" s="28">
        <f t="shared" si="2"/>
        <v>7980.3845746478983</v>
      </c>
      <c r="H20" s="26">
        <v>1605</v>
      </c>
      <c r="I20" s="27">
        <f t="shared" si="3"/>
        <v>125.57214304360011</v>
      </c>
      <c r="J20" s="15">
        <f t="shared" si="4"/>
        <v>201543.28958497816</v>
      </c>
      <c r="K20" s="15">
        <f t="shared" si="5"/>
        <v>209523.67415962607</v>
      </c>
      <c r="L20" s="29">
        <f t="shared" si="0"/>
        <v>69841.224719875361</v>
      </c>
    </row>
    <row r="21" spans="1:12" x14ac:dyDescent="0.25">
      <c r="A21">
        <v>141320</v>
      </c>
      <c r="B21" s="38">
        <v>8015</v>
      </c>
      <c r="C21" s="25" t="s">
        <v>49</v>
      </c>
      <c r="D21" t="s">
        <v>44</v>
      </c>
      <c r="E21">
        <v>7</v>
      </c>
      <c r="F21" s="27">
        <f t="shared" si="1"/>
        <v>2660.1281915492996</v>
      </c>
      <c r="G21" s="28">
        <f t="shared" si="2"/>
        <v>18620.897340845098</v>
      </c>
      <c r="H21" s="26">
        <v>1101</v>
      </c>
      <c r="I21" s="27">
        <f t="shared" si="3"/>
        <v>125.57214304360011</v>
      </c>
      <c r="J21" s="15">
        <f t="shared" si="4"/>
        <v>138254.92949100371</v>
      </c>
      <c r="K21" s="15">
        <f t="shared" si="5"/>
        <v>156875.82683184883</v>
      </c>
      <c r="L21" s="29">
        <f t="shared" si="0"/>
        <v>52291.942277282942</v>
      </c>
    </row>
    <row r="22" spans="1:12" x14ac:dyDescent="0.25">
      <c r="A22">
        <v>140112</v>
      </c>
      <c r="B22" s="38">
        <v>10005</v>
      </c>
      <c r="C22" s="25" t="s">
        <v>50</v>
      </c>
      <c r="D22" t="s">
        <v>44</v>
      </c>
      <c r="E22">
        <v>0</v>
      </c>
      <c r="F22" s="27">
        <f t="shared" si="1"/>
        <v>2660.1281915492996</v>
      </c>
      <c r="G22" s="28">
        <f t="shared" si="2"/>
        <v>0</v>
      </c>
      <c r="H22" s="26">
        <v>1716</v>
      </c>
      <c r="I22" s="27">
        <f t="shared" si="3"/>
        <v>125.57214304360011</v>
      </c>
      <c r="J22" s="15">
        <f t="shared" si="4"/>
        <v>215481.79746281778</v>
      </c>
      <c r="K22" s="15">
        <f t="shared" si="5"/>
        <v>215481.79746281778</v>
      </c>
      <c r="L22" s="29">
        <f t="shared" si="0"/>
        <v>71827.265820939254</v>
      </c>
    </row>
    <row r="23" spans="1:12" x14ac:dyDescent="0.25">
      <c r="A23">
        <v>141344</v>
      </c>
      <c r="B23" s="38">
        <v>13012</v>
      </c>
      <c r="C23" s="25" t="s">
        <v>51</v>
      </c>
      <c r="D23" t="s">
        <v>44</v>
      </c>
      <c r="E23">
        <v>0</v>
      </c>
      <c r="F23" s="27">
        <f t="shared" si="1"/>
        <v>2660.1281915492996</v>
      </c>
      <c r="G23" s="28">
        <f t="shared" si="2"/>
        <v>0</v>
      </c>
      <c r="H23" s="26">
        <v>1600</v>
      </c>
      <c r="I23" s="27">
        <f t="shared" si="3"/>
        <v>125.57214304360011</v>
      </c>
      <c r="J23" s="15">
        <f t="shared" si="4"/>
        <v>200915.42886976016</v>
      </c>
      <c r="K23" s="15">
        <f t="shared" si="5"/>
        <v>200915.42886976016</v>
      </c>
      <c r="L23" s="29">
        <f t="shared" si="0"/>
        <v>66971.809623253386</v>
      </c>
    </row>
    <row r="24" spans="1:12" x14ac:dyDescent="0.25">
      <c r="A24">
        <v>141326</v>
      </c>
      <c r="B24" s="38">
        <v>13013</v>
      </c>
      <c r="C24" s="25" t="s">
        <v>52</v>
      </c>
      <c r="D24" t="s">
        <v>44</v>
      </c>
      <c r="E24">
        <v>39</v>
      </c>
      <c r="F24" s="27">
        <f t="shared" si="1"/>
        <v>2660.1281915492996</v>
      </c>
      <c r="G24" s="28">
        <f t="shared" si="2"/>
        <v>103744.99947042268</v>
      </c>
      <c r="H24" s="26">
        <v>2963</v>
      </c>
      <c r="I24" s="27">
        <f t="shared" si="3"/>
        <v>125.57214304360011</v>
      </c>
      <c r="J24" s="15">
        <f t="shared" si="4"/>
        <v>372070.25983818714</v>
      </c>
      <c r="K24" s="15">
        <f t="shared" si="5"/>
        <v>475815.25930860982</v>
      </c>
      <c r="L24" s="29">
        <f t="shared" si="0"/>
        <v>158605.08643620327</v>
      </c>
    </row>
    <row r="25" spans="1:12" x14ac:dyDescent="0.25">
      <c r="A25">
        <v>141343</v>
      </c>
      <c r="B25" s="38">
        <v>13019</v>
      </c>
      <c r="C25" s="25" t="s">
        <v>53</v>
      </c>
      <c r="D25" t="s">
        <v>44</v>
      </c>
      <c r="E25">
        <v>3</v>
      </c>
      <c r="F25" s="27">
        <f t="shared" si="1"/>
        <v>2660.1281915492996</v>
      </c>
      <c r="G25" s="28">
        <f t="shared" si="2"/>
        <v>7980.3845746478983</v>
      </c>
      <c r="H25" s="26">
        <v>1748</v>
      </c>
      <c r="I25" s="27">
        <f t="shared" si="3"/>
        <v>125.57214304360011</v>
      </c>
      <c r="J25" s="15">
        <f t="shared" si="4"/>
        <v>219500.106040213</v>
      </c>
      <c r="K25" s="15">
        <f t="shared" si="5"/>
        <v>227480.4906148609</v>
      </c>
      <c r="L25" s="29">
        <f t="shared" si="0"/>
        <v>75826.830204953629</v>
      </c>
    </row>
    <row r="26" spans="1:12" x14ac:dyDescent="0.25">
      <c r="A26">
        <v>141317</v>
      </c>
      <c r="B26" s="38">
        <v>13021</v>
      </c>
      <c r="C26" s="25" t="s">
        <v>54</v>
      </c>
      <c r="D26" t="s">
        <v>44</v>
      </c>
      <c r="E26">
        <v>123</v>
      </c>
      <c r="F26" s="27">
        <f t="shared" si="1"/>
        <v>2660.1281915492996</v>
      </c>
      <c r="G26" s="28">
        <f t="shared" si="2"/>
        <v>327195.76756056387</v>
      </c>
      <c r="H26" s="26">
        <v>3278</v>
      </c>
      <c r="I26" s="27">
        <f t="shared" si="3"/>
        <v>125.57214304360011</v>
      </c>
      <c r="J26" s="15">
        <f t="shared" si="4"/>
        <v>411625.48489692115</v>
      </c>
      <c r="K26" s="15">
        <f t="shared" si="5"/>
        <v>738821.25245748507</v>
      </c>
      <c r="L26" s="29">
        <f t="shared" si="0"/>
        <v>246273.75081916168</v>
      </c>
    </row>
    <row r="27" spans="1:12" x14ac:dyDescent="0.25">
      <c r="A27">
        <v>141300</v>
      </c>
      <c r="B27" s="38">
        <v>13023</v>
      </c>
      <c r="C27" s="25" t="s">
        <v>55</v>
      </c>
      <c r="D27" t="s">
        <v>44</v>
      </c>
      <c r="E27">
        <v>4</v>
      </c>
      <c r="F27" s="27">
        <f t="shared" si="1"/>
        <v>2660.1281915492996</v>
      </c>
      <c r="G27" s="28">
        <f t="shared" si="2"/>
        <v>10640.512766197198</v>
      </c>
      <c r="H27" s="26">
        <v>1027</v>
      </c>
      <c r="I27" s="27">
        <f t="shared" si="3"/>
        <v>125.57214304360011</v>
      </c>
      <c r="J27" s="15">
        <f t="shared" si="4"/>
        <v>128962.59090577731</v>
      </c>
      <c r="K27" s="15">
        <f t="shared" si="5"/>
        <v>139603.1036719745</v>
      </c>
      <c r="L27" s="29">
        <f t="shared" si="0"/>
        <v>46534.36789065817</v>
      </c>
    </row>
    <row r="28" spans="1:12" x14ac:dyDescent="0.25">
      <c r="A28">
        <v>141345</v>
      </c>
      <c r="B28" s="38">
        <v>14003</v>
      </c>
      <c r="C28" s="25" t="s">
        <v>56</v>
      </c>
      <c r="D28" t="s">
        <v>44</v>
      </c>
      <c r="E28">
        <v>9</v>
      </c>
      <c r="F28" s="27">
        <f t="shared" si="1"/>
        <v>2660.1281915492996</v>
      </c>
      <c r="G28" s="28">
        <f t="shared" si="2"/>
        <v>23941.153723943695</v>
      </c>
      <c r="H28" s="26">
        <v>503</v>
      </c>
      <c r="I28" s="27">
        <f t="shared" si="3"/>
        <v>125.57214304360011</v>
      </c>
      <c r="J28" s="15">
        <f t="shared" si="4"/>
        <v>63162.787950930855</v>
      </c>
      <c r="K28" s="15">
        <f t="shared" si="5"/>
        <v>87103.941674874543</v>
      </c>
      <c r="L28" s="29">
        <f t="shared" si="0"/>
        <v>29034.647224958182</v>
      </c>
    </row>
    <row r="29" spans="1:12" x14ac:dyDescent="0.25">
      <c r="A29">
        <v>141319</v>
      </c>
      <c r="B29" s="38">
        <v>16012</v>
      </c>
      <c r="C29" s="25" t="s">
        <v>57</v>
      </c>
      <c r="D29" t="s">
        <v>44</v>
      </c>
      <c r="E29">
        <v>10</v>
      </c>
      <c r="F29" s="27">
        <f t="shared" si="1"/>
        <v>2660.1281915492996</v>
      </c>
      <c r="G29" s="28">
        <f t="shared" si="2"/>
        <v>26601.281915492997</v>
      </c>
      <c r="H29" s="26">
        <v>808</v>
      </c>
      <c r="I29" s="27">
        <f t="shared" si="3"/>
        <v>125.57214304360011</v>
      </c>
      <c r="J29" s="15">
        <f t="shared" si="4"/>
        <v>101462.29157922888</v>
      </c>
      <c r="K29" s="15">
        <f t="shared" si="5"/>
        <v>128063.57349472187</v>
      </c>
      <c r="L29" s="29">
        <f t="shared" si="0"/>
        <v>42687.857831573958</v>
      </c>
    </row>
    <row r="30" spans="1:12" x14ac:dyDescent="0.25">
      <c r="A30">
        <v>140138</v>
      </c>
      <c r="B30" s="38">
        <v>18010</v>
      </c>
      <c r="C30" s="25" t="s">
        <v>58</v>
      </c>
      <c r="D30" t="s">
        <v>44</v>
      </c>
      <c r="E30">
        <v>2</v>
      </c>
      <c r="F30" s="27">
        <f t="shared" si="1"/>
        <v>2660.1281915492996</v>
      </c>
      <c r="G30" s="28">
        <f t="shared" si="2"/>
        <v>5320.2563830985991</v>
      </c>
      <c r="H30" s="26">
        <v>1378</v>
      </c>
      <c r="I30" s="27">
        <f t="shared" si="3"/>
        <v>125.57214304360011</v>
      </c>
      <c r="J30" s="15">
        <f t="shared" si="4"/>
        <v>173038.41311408093</v>
      </c>
      <c r="K30" s="15">
        <f t="shared" si="5"/>
        <v>178358.66949717954</v>
      </c>
      <c r="L30" s="29">
        <f t="shared" si="0"/>
        <v>59452.889832393179</v>
      </c>
    </row>
    <row r="31" spans="1:12" x14ac:dyDescent="0.25">
      <c r="A31">
        <v>140141</v>
      </c>
      <c r="B31" s="38">
        <v>18014</v>
      </c>
      <c r="C31" s="25" t="s">
        <v>59</v>
      </c>
      <c r="D31" t="s">
        <v>44</v>
      </c>
      <c r="E31">
        <v>132</v>
      </c>
      <c r="F31" s="27">
        <f t="shared" si="1"/>
        <v>2660.1281915492996</v>
      </c>
      <c r="G31" s="28">
        <f t="shared" si="2"/>
        <v>351136.92128450755</v>
      </c>
      <c r="H31" s="26">
        <v>3207</v>
      </c>
      <c r="I31" s="27">
        <f t="shared" si="3"/>
        <v>125.57214304360011</v>
      </c>
      <c r="J31" s="15">
        <f t="shared" si="4"/>
        <v>402709.86274082557</v>
      </c>
      <c r="K31" s="15">
        <f t="shared" si="5"/>
        <v>753846.78402533312</v>
      </c>
      <c r="L31" s="29">
        <f t="shared" si="0"/>
        <v>251282.26134177772</v>
      </c>
    </row>
    <row r="32" spans="1:12" x14ac:dyDescent="0.25">
      <c r="A32">
        <v>140038</v>
      </c>
      <c r="B32" s="38">
        <v>19001</v>
      </c>
      <c r="C32" s="25" t="s">
        <v>60</v>
      </c>
      <c r="D32" t="s">
        <v>44</v>
      </c>
      <c r="E32">
        <v>22</v>
      </c>
      <c r="F32" s="27">
        <f t="shared" si="1"/>
        <v>2660.1281915492996</v>
      </c>
      <c r="G32" s="28">
        <f t="shared" si="2"/>
        <v>58522.82021408459</v>
      </c>
      <c r="H32" s="26">
        <v>1905</v>
      </c>
      <c r="I32" s="27">
        <f t="shared" si="3"/>
        <v>125.57214304360011</v>
      </c>
      <c r="J32" s="15">
        <f t="shared" si="4"/>
        <v>239214.93249805822</v>
      </c>
      <c r="K32" s="15">
        <f t="shared" si="5"/>
        <v>297737.75271214283</v>
      </c>
      <c r="L32" s="29">
        <f t="shared" si="0"/>
        <v>99245.917570714271</v>
      </c>
    </row>
    <row r="33" spans="1:12" x14ac:dyDescent="0.25">
      <c r="A33">
        <v>141341</v>
      </c>
      <c r="B33" s="38">
        <v>19010</v>
      </c>
      <c r="C33" s="25" t="s">
        <v>61</v>
      </c>
      <c r="D33" t="s">
        <v>44</v>
      </c>
      <c r="E33">
        <v>481</v>
      </c>
      <c r="F33" s="27">
        <f t="shared" si="1"/>
        <v>2660.1281915492996</v>
      </c>
      <c r="G33" s="28">
        <f t="shared" si="2"/>
        <v>1279521.6601352131</v>
      </c>
      <c r="H33" s="26">
        <v>7543</v>
      </c>
      <c r="I33" s="27">
        <f t="shared" si="3"/>
        <v>125.57214304360011</v>
      </c>
      <c r="J33" s="15">
        <f t="shared" si="4"/>
        <v>947190.67497787566</v>
      </c>
      <c r="K33" s="15">
        <f t="shared" si="5"/>
        <v>2226712.3351130886</v>
      </c>
      <c r="L33" s="29">
        <f t="shared" si="0"/>
        <v>742237.44503769616</v>
      </c>
    </row>
    <row r="34" spans="1:12" x14ac:dyDescent="0.25">
      <c r="A34">
        <v>141332</v>
      </c>
      <c r="B34" s="38">
        <v>19023</v>
      </c>
      <c r="C34" s="25" t="s">
        <v>62</v>
      </c>
      <c r="D34" t="s">
        <v>44</v>
      </c>
      <c r="E34">
        <v>12</v>
      </c>
      <c r="F34" s="27">
        <f t="shared" si="1"/>
        <v>2660.1281915492996</v>
      </c>
      <c r="G34" s="28">
        <f t="shared" si="2"/>
        <v>31921.538298591593</v>
      </c>
      <c r="H34" s="26">
        <v>1409</v>
      </c>
      <c r="I34" s="27">
        <f t="shared" si="3"/>
        <v>125.57214304360011</v>
      </c>
      <c r="J34" s="15">
        <f t="shared" si="4"/>
        <v>176931.14954843256</v>
      </c>
      <c r="K34" s="15">
        <f t="shared" si="5"/>
        <v>208852.68784702415</v>
      </c>
      <c r="L34" s="29">
        <f t="shared" si="0"/>
        <v>69617.562615674717</v>
      </c>
    </row>
    <row r="35" spans="1:12" x14ac:dyDescent="0.25">
      <c r="A35">
        <v>141331</v>
      </c>
      <c r="B35" s="24"/>
      <c r="C35" s="25"/>
      <c r="F35" s="27"/>
      <c r="G35" s="28"/>
      <c r="H35" s="26"/>
      <c r="I35" s="27"/>
      <c r="J35" s="15"/>
      <c r="K35" s="15"/>
      <c r="L35" s="29"/>
    </row>
    <row r="36" spans="1:12" x14ac:dyDescent="0.25">
      <c r="A36">
        <v>140016</v>
      </c>
      <c r="B36" s="24"/>
      <c r="C36" s="25"/>
      <c r="F36" s="27"/>
      <c r="G36" s="28"/>
      <c r="H36" s="26"/>
      <c r="I36" s="27"/>
      <c r="J36" s="15"/>
      <c r="K36" s="15"/>
      <c r="L36" s="29"/>
    </row>
    <row r="37" spans="1:12" x14ac:dyDescent="0.25">
      <c r="A37">
        <v>141323</v>
      </c>
      <c r="B37" s="24"/>
      <c r="C37" s="25"/>
      <c r="F37" s="27"/>
      <c r="G37" s="28"/>
      <c r="H37" s="26"/>
      <c r="I37" s="27"/>
      <c r="J37" s="15"/>
      <c r="K37" s="15"/>
      <c r="L37" s="29"/>
    </row>
    <row r="38" spans="1:12" x14ac:dyDescent="0.25">
      <c r="A38">
        <v>140109</v>
      </c>
      <c r="B38" s="24"/>
      <c r="C38" s="25"/>
      <c r="F38" s="27"/>
      <c r="G38" s="28"/>
      <c r="H38" s="26"/>
      <c r="I38" s="27"/>
      <c r="J38" s="15"/>
      <c r="K38" s="15"/>
      <c r="L38" s="29"/>
    </row>
    <row r="39" spans="1:12" x14ac:dyDescent="0.25">
      <c r="A39">
        <v>141307</v>
      </c>
      <c r="B39" s="24"/>
      <c r="C39" s="25"/>
      <c r="F39" s="27"/>
      <c r="G39" s="28"/>
      <c r="H39" s="26"/>
      <c r="I39" s="27"/>
      <c r="J39" s="15"/>
      <c r="K39" s="15"/>
      <c r="L39" s="29"/>
    </row>
    <row r="40" spans="1:12" x14ac:dyDescent="0.25">
      <c r="A40">
        <v>141303</v>
      </c>
      <c r="B40" s="24"/>
      <c r="C40" s="25"/>
      <c r="F40" s="27"/>
      <c r="G40" s="28"/>
      <c r="H40" s="26"/>
      <c r="I40" s="27"/>
      <c r="J40" s="15"/>
      <c r="K40" s="15"/>
      <c r="L40" s="29"/>
    </row>
    <row r="41" spans="1:12" x14ac:dyDescent="0.25">
      <c r="A41">
        <v>141327</v>
      </c>
      <c r="B41" s="24"/>
      <c r="C41" s="25"/>
      <c r="F41" s="27"/>
      <c r="G41" s="28"/>
      <c r="H41" s="26"/>
      <c r="I41" s="27"/>
      <c r="J41" s="15"/>
      <c r="K41" s="15"/>
      <c r="L41" s="29"/>
    </row>
    <row r="42" spans="1:12" x14ac:dyDescent="0.25">
      <c r="A42">
        <v>141301</v>
      </c>
      <c r="B42" s="24"/>
      <c r="C42" s="25"/>
      <c r="F42" s="27"/>
      <c r="G42" s="28"/>
      <c r="H42" s="26"/>
      <c r="I42" s="27"/>
      <c r="J42" s="15"/>
      <c r="K42" s="15"/>
      <c r="L42" s="29"/>
    </row>
    <row r="43" spans="1:12" x14ac:dyDescent="0.25">
      <c r="A43">
        <v>141338</v>
      </c>
      <c r="B43" s="24"/>
      <c r="C43" s="25"/>
      <c r="F43" s="27"/>
      <c r="G43" s="28"/>
      <c r="H43" s="26"/>
      <c r="I43" s="27"/>
      <c r="J43" s="15"/>
      <c r="K43" s="15"/>
      <c r="L43" s="29"/>
    </row>
    <row r="44" spans="1:12" x14ac:dyDescent="0.25">
      <c r="A44">
        <v>140027</v>
      </c>
      <c r="B44" s="24"/>
      <c r="C44" s="25"/>
      <c r="F44" s="27"/>
      <c r="G44" s="28"/>
      <c r="H44" s="26"/>
      <c r="I44" s="27"/>
      <c r="J44" s="15"/>
      <c r="K44" s="15"/>
      <c r="L44" s="29"/>
    </row>
    <row r="45" spans="1:12" x14ac:dyDescent="0.25">
      <c r="A45">
        <v>140003</v>
      </c>
      <c r="B45" s="24"/>
      <c r="C45" s="25"/>
      <c r="F45" s="27"/>
      <c r="G45" s="28"/>
      <c r="H45" s="26"/>
      <c r="I45" s="27"/>
      <c r="J45" s="15"/>
      <c r="K45" s="15"/>
      <c r="L45" s="29"/>
    </row>
    <row r="46" spans="1:12" x14ac:dyDescent="0.25">
      <c r="A46">
        <v>140173</v>
      </c>
      <c r="B46" s="24"/>
      <c r="C46" s="25"/>
      <c r="F46" s="27"/>
      <c r="G46" s="28"/>
      <c r="H46" s="26"/>
      <c r="I46" s="27"/>
      <c r="J46" s="15"/>
      <c r="K46" s="15"/>
      <c r="L46" s="29"/>
    </row>
    <row r="47" spans="1:12" x14ac:dyDescent="0.25">
      <c r="A47">
        <v>141308</v>
      </c>
      <c r="B47" s="24"/>
      <c r="C47" s="25"/>
      <c r="F47" s="27"/>
      <c r="G47" s="28"/>
      <c r="H47" s="26"/>
      <c r="I47" s="27"/>
      <c r="J47" s="15"/>
      <c r="K47" s="15"/>
      <c r="L47" s="29"/>
    </row>
    <row r="48" spans="1:12" x14ac:dyDescent="0.25">
      <c r="A48">
        <v>140121</v>
      </c>
      <c r="B48" s="24"/>
      <c r="C48" s="25"/>
      <c r="F48" s="27"/>
      <c r="G48" s="28"/>
      <c r="H48" s="26"/>
      <c r="I48" s="27"/>
      <c r="J48" s="15"/>
      <c r="K48" s="15"/>
      <c r="L48" s="29"/>
    </row>
    <row r="49" spans="1:12" x14ac:dyDescent="0.25">
      <c r="A49">
        <v>141302</v>
      </c>
      <c r="B49" s="24"/>
      <c r="C49" s="25"/>
      <c r="F49" s="27"/>
      <c r="G49" s="28"/>
      <c r="H49" s="26"/>
      <c r="I49" s="27"/>
      <c r="J49" s="15"/>
      <c r="K49" s="15"/>
      <c r="L49" s="29"/>
    </row>
    <row r="50" spans="1:12" x14ac:dyDescent="0.25">
      <c r="A50">
        <v>141309</v>
      </c>
      <c r="B50" s="24"/>
      <c r="C50" s="25"/>
      <c r="F50" s="27"/>
      <c r="G50" s="28"/>
      <c r="H50" s="26"/>
      <c r="I50" s="27"/>
      <c r="J50" s="15"/>
      <c r="K50" s="15"/>
      <c r="L50" s="29"/>
    </row>
    <row r="51" spans="1:12" x14ac:dyDescent="0.25">
      <c r="A51">
        <v>141306</v>
      </c>
      <c r="B51" s="24"/>
      <c r="C51" s="25"/>
      <c r="F51" s="27"/>
      <c r="G51" s="28"/>
      <c r="H51" s="26"/>
      <c r="I51" s="27"/>
      <c r="J51" s="15"/>
      <c r="K51" s="15"/>
      <c r="L51" s="29"/>
    </row>
    <row r="52" spans="1:12" x14ac:dyDescent="0.25">
      <c r="A52">
        <v>141315</v>
      </c>
      <c r="B52" s="24"/>
      <c r="C52" s="25"/>
      <c r="F52" s="27"/>
      <c r="G52" s="28"/>
      <c r="H52" s="26"/>
      <c r="I52" s="27"/>
      <c r="J52" s="15"/>
      <c r="K52" s="15"/>
      <c r="L52" s="29"/>
    </row>
    <row r="53" spans="1:12" x14ac:dyDescent="0.25">
      <c r="A53">
        <v>141304</v>
      </c>
      <c r="B53" s="24"/>
      <c r="C53" s="25"/>
      <c r="F53" s="27"/>
      <c r="G53" s="28"/>
      <c r="H53" s="26"/>
      <c r="I53" s="27"/>
      <c r="J53" s="15"/>
      <c r="K53" s="15"/>
      <c r="L53" s="29"/>
    </row>
    <row r="54" spans="1:12" x14ac:dyDescent="0.25">
      <c r="A54">
        <v>140199</v>
      </c>
      <c r="B54" s="24"/>
      <c r="C54" s="25"/>
      <c r="F54" s="27"/>
      <c r="G54" s="28"/>
      <c r="H54" s="26"/>
      <c r="I54" s="27"/>
      <c r="J54" s="15"/>
      <c r="K54" s="15"/>
      <c r="L54" s="29"/>
    </row>
    <row r="55" spans="1:12" x14ac:dyDescent="0.25">
      <c r="A55">
        <v>140168</v>
      </c>
      <c r="B55" s="24"/>
      <c r="C55" s="25"/>
      <c r="F55" s="27"/>
      <c r="G55" s="28"/>
      <c r="H55" s="26"/>
      <c r="I55" s="27"/>
      <c r="J55" s="15"/>
      <c r="K55" s="15"/>
      <c r="L55" s="29"/>
    </row>
    <row r="56" spans="1:12" x14ac:dyDescent="0.25">
      <c r="A56">
        <v>141322</v>
      </c>
      <c r="B56" s="24"/>
      <c r="C56" s="25"/>
      <c r="F56" s="27"/>
      <c r="G56" s="28"/>
      <c r="H56" s="26"/>
      <c r="I56" s="27"/>
      <c r="J56" s="15"/>
      <c r="K56" s="15"/>
      <c r="L56" s="29"/>
    </row>
    <row r="57" spans="1:12" x14ac:dyDescent="0.25">
      <c r="A57">
        <v>140102</v>
      </c>
      <c r="B57" s="24"/>
      <c r="C57" s="25"/>
      <c r="F57" s="27"/>
      <c r="G57" s="28"/>
      <c r="H57" s="26"/>
      <c r="I57" s="27"/>
      <c r="J57" s="15"/>
      <c r="K57" s="15"/>
      <c r="L57" s="29"/>
    </row>
    <row r="58" spans="1:12" x14ac:dyDescent="0.25">
      <c r="A58">
        <v>141335</v>
      </c>
      <c r="B58" s="24"/>
      <c r="C58" s="25"/>
      <c r="F58" s="27"/>
      <c r="G58" s="28"/>
      <c r="H58" s="26"/>
      <c r="I58" s="27"/>
      <c r="J58" s="15"/>
      <c r="K58" s="15"/>
      <c r="L58" s="29"/>
    </row>
    <row r="59" spans="1:12" x14ac:dyDescent="0.25">
      <c r="A59">
        <v>140203</v>
      </c>
      <c r="B59" s="24"/>
      <c r="C59" s="25"/>
      <c r="F59" s="27"/>
      <c r="G59" s="28"/>
      <c r="H59" s="26"/>
      <c r="I59" s="27"/>
      <c r="J59" s="15"/>
      <c r="K59" s="15"/>
      <c r="L59" s="29"/>
    </row>
    <row r="60" spans="1:12" x14ac:dyDescent="0.25">
      <c r="A60">
        <v>141325</v>
      </c>
      <c r="B60" s="24"/>
      <c r="C60" s="25"/>
      <c r="F60" s="27"/>
      <c r="G60" s="28"/>
      <c r="H60" s="26"/>
      <c r="I60" s="27"/>
      <c r="J60" s="15"/>
      <c r="K60" s="15"/>
      <c r="L60" s="29"/>
    </row>
    <row r="61" spans="1:12" x14ac:dyDescent="0.25">
      <c r="A61">
        <v>140047</v>
      </c>
      <c r="B61" s="24"/>
      <c r="C61" s="25"/>
      <c r="F61" s="27"/>
      <c r="G61" s="28"/>
      <c r="H61" s="26"/>
      <c r="I61" s="27"/>
      <c r="J61" s="15"/>
      <c r="K61" s="15"/>
      <c r="L61" s="29"/>
    </row>
    <row r="62" spans="1:12" x14ac:dyDescent="0.25">
      <c r="A62">
        <v>141310</v>
      </c>
      <c r="B62" s="24"/>
      <c r="C62" s="25"/>
      <c r="F62" s="27"/>
      <c r="G62" s="28"/>
      <c r="H62" s="26"/>
      <c r="I62" s="27"/>
      <c r="J62" s="15"/>
      <c r="K62" s="15"/>
      <c r="L62" s="29"/>
    </row>
    <row r="63" spans="1:12" x14ac:dyDescent="0.25">
      <c r="A63">
        <v>141342</v>
      </c>
      <c r="B63" s="24"/>
      <c r="C63" s="25"/>
      <c r="F63" s="27"/>
      <c r="G63" s="28"/>
      <c r="H63" s="26"/>
      <c r="I63" s="27"/>
      <c r="J63" s="15"/>
      <c r="K63" s="15"/>
      <c r="L63" s="29"/>
    </row>
    <row r="64" spans="1:12" x14ac:dyDescent="0.25">
      <c r="A64">
        <v>140061</v>
      </c>
      <c r="B64" s="24"/>
      <c r="C64" s="25"/>
      <c r="F64" s="27"/>
      <c r="G64" s="28"/>
      <c r="H64" s="26"/>
      <c r="I64" s="27"/>
      <c r="J64" s="15"/>
      <c r="K64" s="15"/>
      <c r="L64" s="29"/>
    </row>
    <row r="65" spans="1:12" x14ac:dyDescent="0.25">
      <c r="A65">
        <v>141334</v>
      </c>
      <c r="B65" s="24"/>
      <c r="C65" s="25"/>
      <c r="F65" s="27"/>
      <c r="G65" s="28"/>
      <c r="H65" s="26"/>
      <c r="I65" s="27"/>
      <c r="J65" s="15"/>
      <c r="K65" s="15"/>
      <c r="L65" s="29"/>
    </row>
    <row r="66" spans="1:12" x14ac:dyDescent="0.25">
      <c r="A66">
        <v>141316</v>
      </c>
      <c r="B66" s="24"/>
      <c r="C66" s="25"/>
      <c r="F66" s="27"/>
      <c r="G66" s="28"/>
      <c r="H66" s="26"/>
      <c r="I66" s="27"/>
      <c r="J66" s="15"/>
      <c r="K66" s="15"/>
      <c r="L66" s="29"/>
    </row>
    <row r="67" spans="1:12" x14ac:dyDescent="0.25">
      <c r="E67" s="1"/>
      <c r="G67" s="39"/>
      <c r="H67" s="1"/>
      <c r="J67" s="39"/>
      <c r="K67" s="39"/>
    </row>
  </sheetData>
  <pageMargins left="0.7" right="0.7" top="0.75" bottom="0.75" header="0.3" footer="0.3"/>
  <pageSetup scale="8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0E1EE-8920-46B8-BD32-718B71DDD737}">
  <dimension ref="A1:L53"/>
  <sheetViews>
    <sheetView topLeftCell="B1" workbookViewId="0">
      <selection activeCell="J22" sqref="J22"/>
    </sheetView>
  </sheetViews>
  <sheetFormatPr defaultRowHeight="15" x14ac:dyDescent="0.25"/>
  <cols>
    <col min="1" max="1" width="0" hidden="1" customWidth="1"/>
    <col min="3" max="3" width="32.7109375" bestFit="1" customWidth="1"/>
    <col min="4" max="4" width="13.5703125" bestFit="1" customWidth="1"/>
    <col min="6" max="6" width="12.28515625" customWidth="1"/>
    <col min="7" max="7" width="16.140625" customWidth="1"/>
    <col min="8" max="8" width="12" customWidth="1"/>
    <col min="10" max="10" width="12.5703125" bestFit="1" customWidth="1"/>
    <col min="11" max="11" width="12" bestFit="1" customWidth="1"/>
    <col min="12" max="12" width="13.7109375" bestFit="1" customWidth="1"/>
  </cols>
  <sheetData>
    <row r="1" spans="1:12" x14ac:dyDescent="0.25">
      <c r="B1" s="1" t="s">
        <v>0</v>
      </c>
    </row>
    <row r="2" spans="1:12" x14ac:dyDescent="0.25">
      <c r="B2" s="1" t="s">
        <v>63</v>
      </c>
    </row>
    <row r="3" spans="1:12" ht="15.75" thickBot="1" x14ac:dyDescent="0.3"/>
    <row r="4" spans="1:12" x14ac:dyDescent="0.25">
      <c r="C4" s="2" t="s">
        <v>2</v>
      </c>
      <c r="D4" s="3"/>
      <c r="E4" s="3"/>
      <c r="F4" s="3"/>
      <c r="G4" s="3" t="s">
        <v>3</v>
      </c>
      <c r="H4" s="4"/>
    </row>
    <row r="5" spans="1:12" x14ac:dyDescent="0.25">
      <c r="C5" s="40">
        <v>14690794</v>
      </c>
      <c r="D5" s="1"/>
      <c r="E5" s="1"/>
      <c r="F5" s="1"/>
      <c r="G5" s="41">
        <v>68202158</v>
      </c>
      <c r="H5" s="10"/>
      <c r="J5" s="15"/>
    </row>
    <row r="6" spans="1:12" x14ac:dyDescent="0.25">
      <c r="C6" s="32" t="s">
        <v>4</v>
      </c>
      <c r="D6" s="1"/>
      <c r="E6" s="1"/>
      <c r="F6" s="1"/>
      <c r="G6" s="33" t="s">
        <v>5</v>
      </c>
      <c r="H6" s="10"/>
      <c r="J6" s="15"/>
    </row>
    <row r="7" spans="1:12" ht="15.75" thickBot="1" x14ac:dyDescent="0.3">
      <c r="C7" s="34">
        <f>C5/4</f>
        <v>3672698.5</v>
      </c>
      <c r="D7" s="12"/>
      <c r="E7" s="12"/>
      <c r="F7" s="12"/>
      <c r="G7" s="13">
        <f>G5/4</f>
        <v>17050539.5</v>
      </c>
      <c r="H7" s="14"/>
    </row>
    <row r="8" spans="1:12" x14ac:dyDescent="0.25">
      <c r="C8" s="35"/>
      <c r="G8" s="36"/>
    </row>
    <row r="9" spans="1:12" x14ac:dyDescent="0.25">
      <c r="B9" s="1" t="s">
        <v>6</v>
      </c>
      <c r="G9" s="15"/>
    </row>
    <row r="10" spans="1:12" x14ac:dyDescent="0.25">
      <c r="B10" s="1"/>
      <c r="G10" s="15"/>
    </row>
    <row r="11" spans="1:12" x14ac:dyDescent="0.25">
      <c r="B11" s="1" t="s">
        <v>7</v>
      </c>
    </row>
    <row r="12" spans="1:12" x14ac:dyDescent="0.25">
      <c r="E12" s="36"/>
      <c r="F12" s="37"/>
      <c r="I12" s="37"/>
    </row>
    <row r="14" spans="1:12" s="17" customFormat="1" ht="75" x14ac:dyDescent="0.2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2" s="17" customFormat="1" x14ac:dyDescent="0.25">
      <c r="B15" s="20"/>
      <c r="C15" s="20"/>
      <c r="D15" s="20"/>
      <c r="E15" s="21">
        <v>1164</v>
      </c>
      <c r="F15" s="22">
        <f>C7/E15</f>
        <v>3155.2392611683849</v>
      </c>
      <c r="G15" s="23">
        <f>SUM(G16:G53)</f>
        <v>3672698.5</v>
      </c>
      <c r="H15" s="21">
        <v>79319</v>
      </c>
      <c r="I15" s="22">
        <f>G7/H15</f>
        <v>214.96160440751902</v>
      </c>
      <c r="J15" s="23">
        <f>SUM(J16:J53)</f>
        <v>17050539.5</v>
      </c>
      <c r="K15" s="23">
        <f>SUM(K16:K51)</f>
        <v>19996615.926775567</v>
      </c>
      <c r="L15" s="23">
        <f>K15/3</f>
        <v>6665538.6422585221</v>
      </c>
    </row>
    <row r="16" spans="1:12" x14ac:dyDescent="0.25">
      <c r="A16">
        <v>141346</v>
      </c>
      <c r="B16" s="38">
        <v>1001</v>
      </c>
      <c r="C16" s="25" t="s">
        <v>64</v>
      </c>
      <c r="D16" t="s">
        <v>65</v>
      </c>
      <c r="E16">
        <v>2</v>
      </c>
      <c r="F16" s="27">
        <f>$F$15</f>
        <v>3155.2392611683849</v>
      </c>
      <c r="G16" s="28">
        <f>F16*E16</f>
        <v>6310.4785223367699</v>
      </c>
      <c r="H16" s="26">
        <v>1126</v>
      </c>
      <c r="I16" s="27">
        <f>$I$15</f>
        <v>214.96160440751902</v>
      </c>
      <c r="J16" s="15">
        <f>H16*I16</f>
        <v>242046.76656286643</v>
      </c>
      <c r="K16" s="15">
        <f>J16+G16</f>
        <v>248357.24508520321</v>
      </c>
      <c r="L16" s="29">
        <f t="shared" ref="L16:L51" si="0">K16/3</f>
        <v>82785.748361734397</v>
      </c>
    </row>
    <row r="17" spans="1:12" x14ac:dyDescent="0.25">
      <c r="A17">
        <v>141328</v>
      </c>
      <c r="B17" s="38">
        <v>1006</v>
      </c>
      <c r="C17" s="25" t="s">
        <v>66</v>
      </c>
      <c r="D17" t="s">
        <v>65</v>
      </c>
      <c r="E17">
        <v>21</v>
      </c>
      <c r="F17" s="27">
        <f t="shared" ref="F17:F53" si="1">$F$15</f>
        <v>3155.2392611683849</v>
      </c>
      <c r="G17" s="28">
        <f t="shared" ref="G17:G51" si="2">F17*E17</f>
        <v>66260.024484536087</v>
      </c>
      <c r="H17" s="26">
        <v>2847</v>
      </c>
      <c r="I17" s="27">
        <f t="shared" ref="I17:I53" si="3">$I$15</f>
        <v>214.96160440751902</v>
      </c>
      <c r="J17" s="15">
        <f t="shared" ref="J17:J51" si="4">H17*I17</f>
        <v>611995.68774820666</v>
      </c>
      <c r="K17" s="15">
        <f t="shared" ref="K17:K51" si="5">J17+G17</f>
        <v>678255.71223274269</v>
      </c>
      <c r="L17" s="29">
        <f t="shared" si="0"/>
        <v>226085.23741091424</v>
      </c>
    </row>
    <row r="18" spans="1:12" x14ac:dyDescent="0.25">
      <c r="A18">
        <v>141321</v>
      </c>
      <c r="B18" s="38">
        <v>3007</v>
      </c>
      <c r="C18" s="25" t="s">
        <v>67</v>
      </c>
      <c r="D18" t="s">
        <v>65</v>
      </c>
      <c r="E18">
        <v>35</v>
      </c>
      <c r="F18" s="27">
        <f t="shared" si="1"/>
        <v>3155.2392611683849</v>
      </c>
      <c r="G18" s="28">
        <f t="shared" si="2"/>
        <v>110433.37414089347</v>
      </c>
      <c r="H18" s="26">
        <v>1913</v>
      </c>
      <c r="I18" s="27">
        <f t="shared" si="3"/>
        <v>214.96160440751902</v>
      </c>
      <c r="J18" s="15">
        <f t="shared" si="4"/>
        <v>411221.54923158389</v>
      </c>
      <c r="K18" s="15">
        <f t="shared" si="5"/>
        <v>521654.92337247735</v>
      </c>
      <c r="L18" s="29">
        <f t="shared" si="0"/>
        <v>173884.97445749244</v>
      </c>
    </row>
    <row r="19" spans="1:12" x14ac:dyDescent="0.25">
      <c r="A19">
        <v>141324</v>
      </c>
      <c r="B19" s="38">
        <v>3009</v>
      </c>
      <c r="C19" s="25" t="s">
        <v>68</v>
      </c>
      <c r="D19" t="s">
        <v>65</v>
      </c>
      <c r="E19">
        <v>0</v>
      </c>
      <c r="F19" s="27">
        <f t="shared" si="1"/>
        <v>3155.2392611683849</v>
      </c>
      <c r="G19" s="28">
        <f t="shared" si="2"/>
        <v>0</v>
      </c>
      <c r="H19" s="26">
        <v>469</v>
      </c>
      <c r="I19" s="27">
        <f t="shared" si="3"/>
        <v>214.96160440751902</v>
      </c>
      <c r="J19" s="15">
        <f t="shared" si="4"/>
        <v>100816.99246712642</v>
      </c>
      <c r="K19" s="15">
        <f t="shared" si="5"/>
        <v>100816.99246712642</v>
      </c>
      <c r="L19" s="29">
        <f t="shared" si="0"/>
        <v>33605.664155708808</v>
      </c>
    </row>
    <row r="20" spans="1:12" x14ac:dyDescent="0.25">
      <c r="A20">
        <v>141305</v>
      </c>
      <c r="B20" s="38">
        <v>3010</v>
      </c>
      <c r="C20" s="25" t="s">
        <v>46</v>
      </c>
      <c r="D20" t="s">
        <v>65</v>
      </c>
      <c r="E20">
        <v>18</v>
      </c>
      <c r="F20" s="27">
        <f t="shared" si="1"/>
        <v>3155.2392611683849</v>
      </c>
      <c r="G20" s="28">
        <f t="shared" si="2"/>
        <v>56794.306701030931</v>
      </c>
      <c r="H20" s="26">
        <v>1598</v>
      </c>
      <c r="I20" s="27">
        <f t="shared" si="3"/>
        <v>214.96160440751902</v>
      </c>
      <c r="J20" s="15">
        <f t="shared" si="4"/>
        <v>343508.64384321537</v>
      </c>
      <c r="K20" s="15">
        <f t="shared" si="5"/>
        <v>400302.9505442463</v>
      </c>
      <c r="L20" s="29">
        <f t="shared" si="0"/>
        <v>133434.31684808209</v>
      </c>
    </row>
    <row r="21" spans="1:12" x14ac:dyDescent="0.25">
      <c r="A21">
        <v>141320</v>
      </c>
      <c r="B21" s="38">
        <v>4009</v>
      </c>
      <c r="C21" s="25" t="s">
        <v>69</v>
      </c>
      <c r="D21" t="s">
        <v>65</v>
      </c>
      <c r="E21">
        <v>12</v>
      </c>
      <c r="F21" s="27">
        <f t="shared" si="1"/>
        <v>3155.2392611683849</v>
      </c>
      <c r="G21" s="28">
        <f t="shared" si="2"/>
        <v>37862.871134020621</v>
      </c>
      <c r="H21" s="26">
        <v>1162</v>
      </c>
      <c r="I21" s="27">
        <f t="shared" si="3"/>
        <v>214.96160440751902</v>
      </c>
      <c r="J21" s="15">
        <f t="shared" si="4"/>
        <v>249785.3843215371</v>
      </c>
      <c r="K21" s="15">
        <f t="shared" si="5"/>
        <v>287648.25545555772</v>
      </c>
      <c r="L21" s="29">
        <f t="shared" si="0"/>
        <v>95882.751818519246</v>
      </c>
    </row>
    <row r="22" spans="1:12" x14ac:dyDescent="0.25">
      <c r="A22">
        <v>140112</v>
      </c>
      <c r="B22" s="38">
        <v>5004</v>
      </c>
      <c r="C22" s="25" t="s">
        <v>70</v>
      </c>
      <c r="D22" t="s">
        <v>65</v>
      </c>
      <c r="E22">
        <v>32</v>
      </c>
      <c r="F22" s="27">
        <f t="shared" si="1"/>
        <v>3155.2392611683849</v>
      </c>
      <c r="G22" s="28">
        <f t="shared" si="2"/>
        <v>100967.65635738832</v>
      </c>
      <c r="H22" s="26">
        <v>2813</v>
      </c>
      <c r="I22" s="27">
        <f t="shared" si="3"/>
        <v>214.96160440751902</v>
      </c>
      <c r="J22" s="15">
        <f t="shared" si="4"/>
        <v>604686.993198351</v>
      </c>
      <c r="K22" s="15">
        <f t="shared" si="5"/>
        <v>705654.64955573936</v>
      </c>
      <c r="L22" s="29">
        <f t="shared" si="0"/>
        <v>235218.21651857978</v>
      </c>
    </row>
    <row r="23" spans="1:12" x14ac:dyDescent="0.25">
      <c r="A23">
        <v>141344</v>
      </c>
      <c r="B23" s="38">
        <v>5009</v>
      </c>
      <c r="C23" s="25" t="s">
        <v>71</v>
      </c>
      <c r="D23" t="s">
        <v>65</v>
      </c>
      <c r="E23">
        <v>6</v>
      </c>
      <c r="F23" s="27">
        <f t="shared" si="1"/>
        <v>3155.2392611683849</v>
      </c>
      <c r="G23" s="28">
        <f t="shared" si="2"/>
        <v>18931.43556701031</v>
      </c>
      <c r="H23" s="26">
        <v>860</v>
      </c>
      <c r="I23" s="27">
        <f t="shared" si="3"/>
        <v>214.96160440751902</v>
      </c>
      <c r="J23" s="15">
        <f t="shared" si="4"/>
        <v>184866.97979046634</v>
      </c>
      <c r="K23" s="15">
        <f t="shared" si="5"/>
        <v>203798.41535747665</v>
      </c>
      <c r="L23" s="29">
        <f t="shared" si="0"/>
        <v>67932.805119158889</v>
      </c>
    </row>
    <row r="24" spans="1:12" x14ac:dyDescent="0.25">
      <c r="A24">
        <v>141326</v>
      </c>
      <c r="B24" s="38">
        <v>6002</v>
      </c>
      <c r="C24" s="25" t="s">
        <v>72</v>
      </c>
      <c r="D24" t="s">
        <v>65</v>
      </c>
      <c r="E24">
        <v>31</v>
      </c>
      <c r="F24" s="27">
        <f t="shared" si="1"/>
        <v>3155.2392611683849</v>
      </c>
      <c r="G24" s="28">
        <f t="shared" si="2"/>
        <v>97812.417096219928</v>
      </c>
      <c r="H24" s="26">
        <v>2956</v>
      </c>
      <c r="I24" s="27">
        <f t="shared" si="3"/>
        <v>214.96160440751902</v>
      </c>
      <c r="J24" s="15">
        <f t="shared" si="4"/>
        <v>635426.50262862619</v>
      </c>
      <c r="K24" s="15">
        <f t="shared" si="5"/>
        <v>733238.91972484614</v>
      </c>
      <c r="L24" s="29">
        <f t="shared" si="0"/>
        <v>244412.97324161537</v>
      </c>
    </row>
    <row r="25" spans="1:12" x14ac:dyDescent="0.25">
      <c r="A25">
        <v>141343</v>
      </c>
      <c r="B25" s="38">
        <v>7006</v>
      </c>
      <c r="C25" s="25" t="s">
        <v>73</v>
      </c>
      <c r="D25" t="s">
        <v>65</v>
      </c>
      <c r="E25">
        <v>104</v>
      </c>
      <c r="F25" s="27">
        <f t="shared" si="1"/>
        <v>3155.2392611683849</v>
      </c>
      <c r="G25" s="28">
        <f t="shared" si="2"/>
        <v>328144.88316151203</v>
      </c>
      <c r="H25" s="26">
        <v>3643</v>
      </c>
      <c r="I25" s="27">
        <f t="shared" si="3"/>
        <v>214.96160440751902</v>
      </c>
      <c r="J25" s="15">
        <f t="shared" si="4"/>
        <v>783105.12485659181</v>
      </c>
      <c r="K25" s="15">
        <f t="shared" si="5"/>
        <v>1111250.0080181039</v>
      </c>
      <c r="L25" s="29">
        <f t="shared" si="0"/>
        <v>370416.66933936795</v>
      </c>
    </row>
    <row r="26" spans="1:12" x14ac:dyDescent="0.25">
      <c r="A26">
        <v>141317</v>
      </c>
      <c r="B26" s="38">
        <v>7009</v>
      </c>
      <c r="C26" s="25" t="s">
        <v>74</v>
      </c>
      <c r="D26" t="s">
        <v>65</v>
      </c>
      <c r="E26">
        <v>0</v>
      </c>
      <c r="F26" s="27">
        <f t="shared" si="1"/>
        <v>3155.2392611683849</v>
      </c>
      <c r="G26" s="28">
        <f t="shared" si="2"/>
        <v>0</v>
      </c>
      <c r="H26" s="26">
        <v>702</v>
      </c>
      <c r="I26" s="27">
        <f t="shared" si="3"/>
        <v>214.96160440751902</v>
      </c>
      <c r="J26" s="15">
        <f t="shared" si="4"/>
        <v>150903.04629407835</v>
      </c>
      <c r="K26" s="15">
        <f t="shared" si="5"/>
        <v>150903.04629407835</v>
      </c>
      <c r="L26" s="29">
        <f t="shared" si="0"/>
        <v>50301.015431359447</v>
      </c>
    </row>
    <row r="27" spans="1:12" x14ac:dyDescent="0.25">
      <c r="A27">
        <v>141300</v>
      </c>
      <c r="B27" s="38">
        <v>8005</v>
      </c>
      <c r="C27" s="25" t="s">
        <v>75</v>
      </c>
      <c r="D27" t="s">
        <v>65</v>
      </c>
      <c r="E27">
        <v>2</v>
      </c>
      <c r="F27" s="27">
        <f t="shared" si="1"/>
        <v>3155.2392611683849</v>
      </c>
      <c r="G27" s="28">
        <f t="shared" si="2"/>
        <v>6310.4785223367699</v>
      </c>
      <c r="H27" s="26">
        <v>772</v>
      </c>
      <c r="I27" s="27">
        <f t="shared" si="3"/>
        <v>214.96160440751902</v>
      </c>
      <c r="J27" s="15">
        <f t="shared" si="4"/>
        <v>165950.35860260468</v>
      </c>
      <c r="K27" s="15">
        <f t="shared" si="5"/>
        <v>172260.83712494146</v>
      </c>
      <c r="L27" s="29">
        <f t="shared" si="0"/>
        <v>57420.279041647154</v>
      </c>
    </row>
    <row r="28" spans="1:12" x14ac:dyDescent="0.25">
      <c r="A28">
        <v>141345</v>
      </c>
      <c r="B28" s="38">
        <v>8009</v>
      </c>
      <c r="C28" s="25" t="s">
        <v>76</v>
      </c>
      <c r="D28" t="s">
        <v>65</v>
      </c>
      <c r="E28">
        <v>30</v>
      </c>
      <c r="F28" s="27">
        <f t="shared" si="1"/>
        <v>3155.2392611683849</v>
      </c>
      <c r="G28" s="28">
        <f t="shared" si="2"/>
        <v>94657.177835051552</v>
      </c>
      <c r="H28" s="26">
        <v>1074</v>
      </c>
      <c r="I28" s="27">
        <f t="shared" si="3"/>
        <v>214.96160440751902</v>
      </c>
      <c r="J28" s="15">
        <f t="shared" si="4"/>
        <v>230868.76313367541</v>
      </c>
      <c r="K28" s="15">
        <f t="shared" si="5"/>
        <v>325525.94096872699</v>
      </c>
      <c r="L28" s="29">
        <f t="shared" si="0"/>
        <v>108508.64698957566</v>
      </c>
    </row>
    <row r="29" spans="1:12" x14ac:dyDescent="0.25">
      <c r="A29">
        <v>141319</v>
      </c>
      <c r="B29" s="38">
        <v>8011</v>
      </c>
      <c r="C29" s="25" t="s">
        <v>77</v>
      </c>
      <c r="D29" t="s">
        <v>65</v>
      </c>
      <c r="E29">
        <v>10</v>
      </c>
      <c r="F29" s="27">
        <f t="shared" si="1"/>
        <v>3155.2392611683849</v>
      </c>
      <c r="G29" s="28">
        <f t="shared" si="2"/>
        <v>31552.392611683848</v>
      </c>
      <c r="H29" s="26">
        <v>1268</v>
      </c>
      <c r="I29" s="27">
        <f t="shared" si="3"/>
        <v>214.96160440751902</v>
      </c>
      <c r="J29" s="15">
        <f t="shared" si="4"/>
        <v>272571.31438873411</v>
      </c>
      <c r="K29" s="15">
        <f t="shared" si="5"/>
        <v>304123.70700041798</v>
      </c>
      <c r="L29" s="29">
        <f t="shared" si="0"/>
        <v>101374.56900013932</v>
      </c>
    </row>
    <row r="30" spans="1:12" x14ac:dyDescent="0.25">
      <c r="A30">
        <v>140138</v>
      </c>
      <c r="B30" s="38">
        <v>8014</v>
      </c>
      <c r="C30" s="25" t="s">
        <v>78</v>
      </c>
      <c r="D30" t="s">
        <v>65</v>
      </c>
      <c r="E30">
        <v>0</v>
      </c>
      <c r="F30" s="27">
        <f t="shared" si="1"/>
        <v>3155.2392611683849</v>
      </c>
      <c r="G30" s="28">
        <f t="shared" si="2"/>
        <v>0</v>
      </c>
      <c r="H30" s="26">
        <v>66</v>
      </c>
      <c r="I30" s="27">
        <f t="shared" si="3"/>
        <v>214.96160440751902</v>
      </c>
      <c r="J30" s="15">
        <f t="shared" si="4"/>
        <v>14187.465890896256</v>
      </c>
      <c r="K30" s="15">
        <f t="shared" si="5"/>
        <v>14187.465890896256</v>
      </c>
      <c r="L30" s="29">
        <f t="shared" si="0"/>
        <v>4729.1552969654185</v>
      </c>
    </row>
    <row r="31" spans="1:12" x14ac:dyDescent="0.25">
      <c r="A31">
        <v>140141</v>
      </c>
      <c r="B31" s="38">
        <v>8018</v>
      </c>
      <c r="C31" s="25" t="s">
        <v>79</v>
      </c>
      <c r="D31" t="s">
        <v>65</v>
      </c>
      <c r="E31">
        <v>6</v>
      </c>
      <c r="F31" s="27">
        <f t="shared" si="1"/>
        <v>3155.2392611683849</v>
      </c>
      <c r="G31" s="28">
        <f t="shared" si="2"/>
        <v>18931.43556701031</v>
      </c>
      <c r="H31" s="26">
        <v>5283</v>
      </c>
      <c r="I31" s="27">
        <f t="shared" si="3"/>
        <v>214.96160440751902</v>
      </c>
      <c r="J31" s="15">
        <f t="shared" si="4"/>
        <v>1135642.1560849231</v>
      </c>
      <c r="K31" s="15">
        <f t="shared" si="5"/>
        <v>1154573.5916519333</v>
      </c>
      <c r="L31" s="29">
        <f t="shared" si="0"/>
        <v>384857.86388397776</v>
      </c>
    </row>
    <row r="32" spans="1:12" x14ac:dyDescent="0.25">
      <c r="A32">
        <v>140038</v>
      </c>
      <c r="B32" s="38">
        <v>10002</v>
      </c>
      <c r="C32" s="25" t="s">
        <v>80</v>
      </c>
      <c r="D32" t="s">
        <v>65</v>
      </c>
      <c r="E32">
        <v>330</v>
      </c>
      <c r="F32" s="27">
        <f t="shared" si="1"/>
        <v>3155.2392611683849</v>
      </c>
      <c r="G32" s="28">
        <f t="shared" si="2"/>
        <v>1041228.9561855671</v>
      </c>
      <c r="H32" s="26">
        <v>4925</v>
      </c>
      <c r="I32" s="27">
        <f t="shared" si="3"/>
        <v>214.96160440751902</v>
      </c>
      <c r="J32" s="15">
        <f t="shared" si="4"/>
        <v>1058685.9017070311</v>
      </c>
      <c r="K32" s="15">
        <f t="shared" si="5"/>
        <v>2099914.857892598</v>
      </c>
      <c r="L32" s="29">
        <f t="shared" si="0"/>
        <v>699971.61929753271</v>
      </c>
    </row>
    <row r="33" spans="1:12" x14ac:dyDescent="0.25">
      <c r="A33">
        <v>141341</v>
      </c>
      <c r="B33" s="38">
        <v>11004</v>
      </c>
      <c r="C33" s="25" t="s">
        <v>81</v>
      </c>
      <c r="D33" t="s">
        <v>65</v>
      </c>
      <c r="E33">
        <v>41</v>
      </c>
      <c r="F33" s="27">
        <f t="shared" si="1"/>
        <v>3155.2392611683849</v>
      </c>
      <c r="G33" s="28">
        <f t="shared" si="2"/>
        <v>129364.80970790378</v>
      </c>
      <c r="H33" s="26">
        <v>3273</v>
      </c>
      <c r="I33" s="27">
        <f t="shared" si="3"/>
        <v>214.96160440751902</v>
      </c>
      <c r="J33" s="15">
        <f t="shared" si="4"/>
        <v>703569.33122580976</v>
      </c>
      <c r="K33" s="15">
        <f t="shared" si="5"/>
        <v>832934.14093371353</v>
      </c>
      <c r="L33" s="29">
        <f t="shared" si="0"/>
        <v>277644.71364457119</v>
      </c>
    </row>
    <row r="34" spans="1:12" x14ac:dyDescent="0.25">
      <c r="A34">
        <v>141332</v>
      </c>
      <c r="B34" s="38">
        <v>12004</v>
      </c>
      <c r="C34" s="25" t="s">
        <v>82</v>
      </c>
      <c r="D34" t="s">
        <v>65</v>
      </c>
      <c r="E34">
        <v>16</v>
      </c>
      <c r="F34" s="27">
        <f t="shared" si="1"/>
        <v>3155.2392611683849</v>
      </c>
      <c r="G34" s="28">
        <f t="shared" si="2"/>
        <v>50483.828178694159</v>
      </c>
      <c r="H34" s="26">
        <v>2723</v>
      </c>
      <c r="I34" s="27">
        <f t="shared" si="3"/>
        <v>214.96160440751902</v>
      </c>
      <c r="J34" s="15">
        <f t="shared" si="4"/>
        <v>585340.4488016743</v>
      </c>
      <c r="K34" s="15">
        <f t="shared" si="5"/>
        <v>635824.27698036842</v>
      </c>
      <c r="L34" s="29">
        <f t="shared" si="0"/>
        <v>211941.4256601228</v>
      </c>
    </row>
    <row r="35" spans="1:12" x14ac:dyDescent="0.25">
      <c r="A35">
        <v>141331</v>
      </c>
      <c r="B35" s="38">
        <v>12005</v>
      </c>
      <c r="C35" s="25" t="s">
        <v>83</v>
      </c>
      <c r="D35" t="s">
        <v>65</v>
      </c>
      <c r="E35">
        <v>22</v>
      </c>
      <c r="F35" s="27">
        <f t="shared" si="1"/>
        <v>3155.2392611683849</v>
      </c>
      <c r="G35" s="28">
        <f t="shared" si="2"/>
        <v>69415.263745704462</v>
      </c>
      <c r="H35" s="26">
        <v>2441</v>
      </c>
      <c r="I35" s="27">
        <f t="shared" si="3"/>
        <v>214.96160440751902</v>
      </c>
      <c r="J35" s="15">
        <f t="shared" si="4"/>
        <v>524721.27635875391</v>
      </c>
      <c r="K35" s="15">
        <f t="shared" si="5"/>
        <v>594136.54010445834</v>
      </c>
      <c r="L35" s="29">
        <f t="shared" si="0"/>
        <v>198045.51336815278</v>
      </c>
    </row>
    <row r="36" spans="1:12" x14ac:dyDescent="0.25">
      <c r="A36">
        <v>140016</v>
      </c>
      <c r="B36" s="38">
        <v>12007</v>
      </c>
      <c r="C36" s="25" t="s">
        <v>84</v>
      </c>
      <c r="D36" t="s">
        <v>65</v>
      </c>
      <c r="E36">
        <v>104</v>
      </c>
      <c r="F36" s="27">
        <f t="shared" si="1"/>
        <v>3155.2392611683849</v>
      </c>
      <c r="G36" s="28">
        <f t="shared" si="2"/>
        <v>328144.88316151203</v>
      </c>
      <c r="H36" s="26">
        <v>2665</v>
      </c>
      <c r="I36" s="27">
        <f t="shared" si="3"/>
        <v>214.96160440751902</v>
      </c>
      <c r="J36" s="15">
        <f t="shared" si="4"/>
        <v>572872.67574603821</v>
      </c>
      <c r="K36" s="15">
        <f t="shared" si="5"/>
        <v>901017.55890755029</v>
      </c>
      <c r="L36" s="29">
        <f t="shared" si="0"/>
        <v>300339.18630251678</v>
      </c>
    </row>
    <row r="37" spans="1:12" x14ac:dyDescent="0.25">
      <c r="A37">
        <v>141323</v>
      </c>
      <c r="B37" s="38">
        <v>13005</v>
      </c>
      <c r="C37" s="25" t="s">
        <v>85</v>
      </c>
      <c r="D37" t="s">
        <v>65</v>
      </c>
      <c r="E37">
        <v>48</v>
      </c>
      <c r="F37" s="27">
        <f t="shared" si="1"/>
        <v>3155.2392611683849</v>
      </c>
      <c r="G37" s="28">
        <f t="shared" si="2"/>
        <v>151451.48453608248</v>
      </c>
      <c r="H37" s="26">
        <v>2243</v>
      </c>
      <c r="I37" s="27">
        <f t="shared" si="3"/>
        <v>214.96160440751902</v>
      </c>
      <c r="J37" s="15">
        <f t="shared" si="4"/>
        <v>482158.87868606515</v>
      </c>
      <c r="K37" s="15">
        <f t="shared" si="5"/>
        <v>633610.36322214757</v>
      </c>
      <c r="L37" s="29">
        <f t="shared" si="0"/>
        <v>211203.45440738252</v>
      </c>
    </row>
    <row r="38" spans="1:12" x14ac:dyDescent="0.25">
      <c r="A38">
        <v>140109</v>
      </c>
      <c r="B38" s="38">
        <v>13009</v>
      </c>
      <c r="C38" s="25" t="s">
        <v>86</v>
      </c>
      <c r="D38" t="s">
        <v>65</v>
      </c>
      <c r="E38">
        <v>19</v>
      </c>
      <c r="F38" s="27">
        <f t="shared" si="1"/>
        <v>3155.2392611683849</v>
      </c>
      <c r="G38" s="28">
        <f t="shared" si="2"/>
        <v>59949.545962199314</v>
      </c>
      <c r="H38" s="26">
        <v>2535</v>
      </c>
      <c r="I38" s="27">
        <f t="shared" si="3"/>
        <v>214.96160440751902</v>
      </c>
      <c r="J38" s="15">
        <f t="shared" si="4"/>
        <v>544927.6671730607</v>
      </c>
      <c r="K38" s="15">
        <f t="shared" si="5"/>
        <v>604877.21313526004</v>
      </c>
      <c r="L38" s="29">
        <f t="shared" si="0"/>
        <v>201625.73771175335</v>
      </c>
    </row>
    <row r="39" spans="1:12" x14ac:dyDescent="0.25">
      <c r="A39">
        <v>141307</v>
      </c>
      <c r="B39" s="38">
        <v>13010</v>
      </c>
      <c r="C39" s="25" t="s">
        <v>87</v>
      </c>
      <c r="D39" t="s">
        <v>65</v>
      </c>
      <c r="E39">
        <v>5</v>
      </c>
      <c r="F39" s="27">
        <f t="shared" si="1"/>
        <v>3155.2392611683849</v>
      </c>
      <c r="G39" s="28">
        <f t="shared" si="2"/>
        <v>15776.196305841924</v>
      </c>
      <c r="H39" s="26">
        <v>1491</v>
      </c>
      <c r="I39" s="27">
        <f t="shared" si="3"/>
        <v>214.96160440751902</v>
      </c>
      <c r="J39" s="15">
        <f t="shared" si="4"/>
        <v>320507.75217161083</v>
      </c>
      <c r="K39" s="15">
        <f t="shared" si="5"/>
        <v>336283.94847745274</v>
      </c>
      <c r="L39" s="29">
        <f t="shared" si="0"/>
        <v>112094.64949248424</v>
      </c>
    </row>
    <row r="40" spans="1:12" x14ac:dyDescent="0.25">
      <c r="A40">
        <v>141303</v>
      </c>
      <c r="B40" s="38">
        <v>13024</v>
      </c>
      <c r="C40" s="25" t="s">
        <v>88</v>
      </c>
      <c r="D40" t="s">
        <v>65</v>
      </c>
      <c r="E40">
        <v>19</v>
      </c>
      <c r="F40" s="27">
        <f t="shared" si="1"/>
        <v>3155.2392611683849</v>
      </c>
      <c r="G40" s="28">
        <f t="shared" si="2"/>
        <v>59949.545962199314</v>
      </c>
      <c r="H40" s="26">
        <v>4475</v>
      </c>
      <c r="I40" s="27">
        <f t="shared" si="3"/>
        <v>214.96160440751902</v>
      </c>
      <c r="J40" s="15">
        <f t="shared" si="4"/>
        <v>961953.17972364766</v>
      </c>
      <c r="K40" s="15">
        <f t="shared" si="5"/>
        <v>1021902.725685847</v>
      </c>
      <c r="L40" s="29">
        <f t="shared" si="0"/>
        <v>340634.24189528235</v>
      </c>
    </row>
    <row r="41" spans="1:12" x14ac:dyDescent="0.25">
      <c r="A41">
        <v>141327</v>
      </c>
      <c r="B41" s="38">
        <v>16001</v>
      </c>
      <c r="C41" s="25" t="s">
        <v>89</v>
      </c>
      <c r="D41" t="s">
        <v>65</v>
      </c>
      <c r="E41">
        <v>2</v>
      </c>
      <c r="F41" s="27">
        <f t="shared" si="1"/>
        <v>3155.2392611683849</v>
      </c>
      <c r="G41" s="28">
        <f t="shared" si="2"/>
        <v>6310.4785223367699</v>
      </c>
      <c r="H41" s="26">
        <v>1718</v>
      </c>
      <c r="I41" s="27">
        <f t="shared" si="3"/>
        <v>214.96160440751902</v>
      </c>
      <c r="J41" s="15">
        <f t="shared" si="4"/>
        <v>369304.0363721177</v>
      </c>
      <c r="K41" s="15">
        <f t="shared" si="5"/>
        <v>375614.51489445445</v>
      </c>
      <c r="L41" s="29">
        <f t="shared" si="0"/>
        <v>125204.83829815149</v>
      </c>
    </row>
    <row r="42" spans="1:12" x14ac:dyDescent="0.25">
      <c r="A42">
        <v>141301</v>
      </c>
      <c r="B42" s="38">
        <v>16002</v>
      </c>
      <c r="C42" s="25" t="s">
        <v>90</v>
      </c>
      <c r="D42" t="s">
        <v>65</v>
      </c>
      <c r="E42">
        <v>19</v>
      </c>
      <c r="F42" s="27">
        <f t="shared" si="1"/>
        <v>3155.2392611683849</v>
      </c>
      <c r="G42" s="28">
        <f t="shared" si="2"/>
        <v>59949.545962199314</v>
      </c>
      <c r="H42" s="26">
        <v>4543</v>
      </c>
      <c r="I42" s="27">
        <f t="shared" si="3"/>
        <v>214.96160440751902</v>
      </c>
      <c r="J42" s="15">
        <f t="shared" si="4"/>
        <v>976570.56882335886</v>
      </c>
      <c r="K42" s="15">
        <f t="shared" si="5"/>
        <v>1036520.1147855582</v>
      </c>
      <c r="L42" s="29">
        <f t="shared" si="0"/>
        <v>345506.70492851938</v>
      </c>
    </row>
    <row r="43" spans="1:12" x14ac:dyDescent="0.25">
      <c r="A43">
        <v>141338</v>
      </c>
      <c r="B43" s="38">
        <v>16009</v>
      </c>
      <c r="C43" s="25" t="s">
        <v>91</v>
      </c>
      <c r="D43" t="s">
        <v>65</v>
      </c>
      <c r="E43">
        <v>0</v>
      </c>
      <c r="F43" s="27">
        <f t="shared" si="1"/>
        <v>3155.2392611683849</v>
      </c>
      <c r="G43" s="28">
        <f t="shared" si="2"/>
        <v>0</v>
      </c>
      <c r="H43" s="26">
        <v>1128</v>
      </c>
      <c r="I43" s="27">
        <f t="shared" si="3"/>
        <v>214.96160440751902</v>
      </c>
      <c r="J43" s="15">
        <f t="shared" si="4"/>
        <v>242476.68977168144</v>
      </c>
      <c r="K43" s="15">
        <f t="shared" si="5"/>
        <v>242476.68977168144</v>
      </c>
      <c r="L43" s="29">
        <f t="shared" si="0"/>
        <v>80825.563257227142</v>
      </c>
    </row>
    <row r="44" spans="1:12" x14ac:dyDescent="0.25">
      <c r="A44">
        <v>140027</v>
      </c>
      <c r="B44" s="38">
        <v>16011</v>
      </c>
      <c r="C44" s="25" t="s">
        <v>92</v>
      </c>
      <c r="D44" t="s">
        <v>65</v>
      </c>
      <c r="E44">
        <v>35</v>
      </c>
      <c r="F44" s="27">
        <f t="shared" si="1"/>
        <v>3155.2392611683849</v>
      </c>
      <c r="G44" s="28">
        <f t="shared" si="2"/>
        <v>110433.37414089347</v>
      </c>
      <c r="H44" s="26">
        <v>3307</v>
      </c>
      <c r="I44" s="27">
        <f t="shared" si="3"/>
        <v>214.96160440751902</v>
      </c>
      <c r="J44" s="15">
        <f t="shared" si="4"/>
        <v>710878.02577566542</v>
      </c>
      <c r="K44" s="15">
        <f t="shared" si="5"/>
        <v>821311.39991655888</v>
      </c>
      <c r="L44" s="29">
        <f t="shared" si="0"/>
        <v>273770.46663885296</v>
      </c>
    </row>
    <row r="45" spans="1:12" x14ac:dyDescent="0.25">
      <c r="A45">
        <v>140003</v>
      </c>
      <c r="B45" s="38">
        <v>18001</v>
      </c>
      <c r="C45" s="25" t="s">
        <v>93</v>
      </c>
      <c r="D45" t="s">
        <v>65</v>
      </c>
      <c r="E45">
        <v>51</v>
      </c>
      <c r="F45" s="27">
        <f t="shared" si="1"/>
        <v>3155.2392611683849</v>
      </c>
      <c r="G45" s="28">
        <f t="shared" si="2"/>
        <v>160917.20231958764</v>
      </c>
      <c r="H45" s="26">
        <v>1089</v>
      </c>
      <c r="I45" s="27">
        <f t="shared" si="3"/>
        <v>214.96160440751902</v>
      </c>
      <c r="J45" s="15">
        <f t="shared" si="4"/>
        <v>234093.1871997882</v>
      </c>
      <c r="K45" s="15">
        <f t="shared" si="5"/>
        <v>395010.38951937587</v>
      </c>
      <c r="L45" s="29">
        <f t="shared" si="0"/>
        <v>131670.12983979195</v>
      </c>
    </row>
    <row r="46" spans="1:12" x14ac:dyDescent="0.25">
      <c r="A46">
        <v>140173</v>
      </c>
      <c r="B46" s="38">
        <v>18004</v>
      </c>
      <c r="C46" s="25" t="s">
        <v>94</v>
      </c>
      <c r="D46" t="s">
        <v>65</v>
      </c>
      <c r="E46">
        <v>14</v>
      </c>
      <c r="F46" s="27">
        <f t="shared" si="1"/>
        <v>3155.2392611683849</v>
      </c>
      <c r="G46" s="28">
        <f t="shared" si="2"/>
        <v>44173.349656357386</v>
      </c>
      <c r="H46" s="26">
        <v>1484</v>
      </c>
      <c r="I46" s="27">
        <f t="shared" si="3"/>
        <v>214.96160440751902</v>
      </c>
      <c r="J46" s="15">
        <f t="shared" si="4"/>
        <v>319003.02094075823</v>
      </c>
      <c r="K46" s="15">
        <f t="shared" si="5"/>
        <v>363176.3705971156</v>
      </c>
      <c r="L46" s="29">
        <f t="shared" si="0"/>
        <v>121058.79019903853</v>
      </c>
    </row>
    <row r="47" spans="1:12" x14ac:dyDescent="0.25">
      <c r="A47">
        <v>141308</v>
      </c>
      <c r="B47" s="38">
        <v>18013</v>
      </c>
      <c r="C47" s="25" t="s">
        <v>95</v>
      </c>
      <c r="D47" t="s">
        <v>65</v>
      </c>
      <c r="E47">
        <v>5</v>
      </c>
      <c r="F47" s="27">
        <f t="shared" si="1"/>
        <v>3155.2392611683849</v>
      </c>
      <c r="G47" s="28">
        <f t="shared" si="2"/>
        <v>15776.196305841924</v>
      </c>
      <c r="H47" s="26">
        <v>972</v>
      </c>
      <c r="I47" s="27">
        <f t="shared" si="3"/>
        <v>214.96160440751902</v>
      </c>
      <c r="J47" s="15">
        <f t="shared" si="4"/>
        <v>208942.67948410849</v>
      </c>
      <c r="K47" s="15">
        <f t="shared" si="5"/>
        <v>224718.87578995043</v>
      </c>
      <c r="L47" s="29">
        <f t="shared" si="0"/>
        <v>74906.291929983476</v>
      </c>
    </row>
    <row r="48" spans="1:12" x14ac:dyDescent="0.25">
      <c r="A48">
        <v>140121</v>
      </c>
      <c r="B48" s="38">
        <v>19009</v>
      </c>
      <c r="C48" s="25" t="s">
        <v>96</v>
      </c>
      <c r="D48" t="s">
        <v>65</v>
      </c>
      <c r="E48">
        <v>7</v>
      </c>
      <c r="F48" s="27">
        <f t="shared" si="1"/>
        <v>3155.2392611683849</v>
      </c>
      <c r="G48" s="28">
        <f t="shared" si="2"/>
        <v>22086.674828178693</v>
      </c>
      <c r="H48" s="26">
        <v>1021</v>
      </c>
      <c r="I48" s="27">
        <f t="shared" si="3"/>
        <v>214.96160440751902</v>
      </c>
      <c r="J48" s="15">
        <f t="shared" si="4"/>
        <v>219475.79810007691</v>
      </c>
      <c r="K48" s="15">
        <f t="shared" si="5"/>
        <v>241562.47292825559</v>
      </c>
      <c r="L48" s="29">
        <f t="shared" si="0"/>
        <v>80520.824309418531</v>
      </c>
    </row>
    <row r="49" spans="1:12" x14ac:dyDescent="0.25">
      <c r="A49">
        <v>141302</v>
      </c>
      <c r="B49" s="38">
        <v>19028</v>
      </c>
      <c r="C49" s="25" t="s">
        <v>97</v>
      </c>
      <c r="D49" t="s">
        <v>65</v>
      </c>
      <c r="E49">
        <v>48</v>
      </c>
      <c r="F49" s="27">
        <f t="shared" si="1"/>
        <v>3155.2392611683849</v>
      </c>
      <c r="G49" s="28">
        <f t="shared" si="2"/>
        <v>151451.48453608248</v>
      </c>
      <c r="H49" s="26">
        <v>1865</v>
      </c>
      <c r="I49" s="27">
        <f t="shared" si="3"/>
        <v>214.96160440751902</v>
      </c>
      <c r="J49" s="15">
        <f t="shared" si="4"/>
        <v>400903.39222002297</v>
      </c>
      <c r="K49" s="15">
        <f t="shared" si="5"/>
        <v>552354.87675610546</v>
      </c>
      <c r="L49" s="29">
        <f t="shared" si="0"/>
        <v>184118.29225203514</v>
      </c>
    </row>
    <row r="50" spans="1:12" x14ac:dyDescent="0.25">
      <c r="A50">
        <v>141309</v>
      </c>
      <c r="B50" s="38">
        <v>20001</v>
      </c>
      <c r="C50" s="25" t="s">
        <v>98</v>
      </c>
      <c r="D50" t="s">
        <v>65</v>
      </c>
      <c r="E50">
        <v>8</v>
      </c>
      <c r="F50" s="27">
        <f t="shared" si="1"/>
        <v>3155.2392611683849</v>
      </c>
      <c r="G50" s="28">
        <f t="shared" si="2"/>
        <v>25241.914089347079</v>
      </c>
      <c r="H50" s="26">
        <v>1901</v>
      </c>
      <c r="I50" s="27">
        <f t="shared" si="3"/>
        <v>214.96160440751902</v>
      </c>
      <c r="J50" s="15">
        <f t="shared" si="4"/>
        <v>408642.00997869368</v>
      </c>
      <c r="K50" s="15">
        <f t="shared" si="5"/>
        <v>433883.92406804074</v>
      </c>
      <c r="L50" s="29">
        <f t="shared" si="0"/>
        <v>144627.97468934691</v>
      </c>
    </row>
    <row r="51" spans="1:12" x14ac:dyDescent="0.25">
      <c r="A51">
        <v>141306</v>
      </c>
      <c r="B51" s="38">
        <v>22002</v>
      </c>
      <c r="C51" s="25" t="s">
        <v>99</v>
      </c>
      <c r="D51" t="s">
        <v>65</v>
      </c>
      <c r="E51">
        <v>41</v>
      </c>
      <c r="F51" s="27">
        <f t="shared" si="1"/>
        <v>3155.2392611683849</v>
      </c>
      <c r="G51" s="28">
        <f t="shared" si="2"/>
        <v>129364.80970790378</v>
      </c>
      <c r="H51" s="26">
        <v>1896</v>
      </c>
      <c r="I51" s="27">
        <f t="shared" si="3"/>
        <v>214.96160440751902</v>
      </c>
      <c r="J51" s="15">
        <f t="shared" si="4"/>
        <v>407567.20195665606</v>
      </c>
      <c r="K51" s="15">
        <f t="shared" si="5"/>
        <v>536932.01166455983</v>
      </c>
      <c r="L51" s="29">
        <f t="shared" si="0"/>
        <v>178977.33722151993</v>
      </c>
    </row>
    <row r="52" spans="1:12" x14ac:dyDescent="0.25">
      <c r="B52" s="38">
        <v>23001</v>
      </c>
      <c r="C52" s="25" t="s">
        <v>100</v>
      </c>
      <c r="D52" t="s">
        <v>65</v>
      </c>
      <c r="E52">
        <v>11</v>
      </c>
      <c r="F52" s="27">
        <f t="shared" si="1"/>
        <v>3155.2392611683849</v>
      </c>
      <c r="G52" s="28">
        <f>F52*E52</f>
        <v>34707.631872852231</v>
      </c>
      <c r="H52" s="26">
        <v>2131</v>
      </c>
      <c r="I52" s="27">
        <f t="shared" si="3"/>
        <v>214.96160440751902</v>
      </c>
      <c r="J52" s="15">
        <f>H52*I52</f>
        <v>458083.17899242305</v>
      </c>
      <c r="K52" s="15">
        <f>J52+G52</f>
        <v>492790.81086527527</v>
      </c>
      <c r="L52" s="29">
        <f>K52/3</f>
        <v>164263.60362175843</v>
      </c>
    </row>
    <row r="53" spans="1:12" x14ac:dyDescent="0.25">
      <c r="B53" s="38">
        <v>19004</v>
      </c>
      <c r="C53" s="25" t="s">
        <v>101</v>
      </c>
      <c r="D53" t="s">
        <v>65</v>
      </c>
      <c r="E53">
        <v>10</v>
      </c>
      <c r="F53" s="27">
        <f t="shared" si="1"/>
        <v>3155.2392611683849</v>
      </c>
      <c r="G53" s="28">
        <f>F53*E53</f>
        <v>31552.392611683848</v>
      </c>
      <c r="H53" s="26">
        <v>941</v>
      </c>
      <c r="I53" s="27">
        <f t="shared" si="3"/>
        <v>214.96160440751902</v>
      </c>
      <c r="J53" s="15">
        <f>H53*I53</f>
        <v>202278.8697474754</v>
      </c>
      <c r="K53" s="15">
        <f>J53+G53</f>
        <v>233831.26235915924</v>
      </c>
      <c r="L53" s="29">
        <f>K53/3</f>
        <v>77943.754119719742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5BC2A-0324-44F3-9BE2-284CF24D9498}">
  <sheetPr>
    <pageSetUpPr fitToPage="1"/>
  </sheetPr>
  <dimension ref="A1:L39"/>
  <sheetViews>
    <sheetView topLeftCell="B1" zoomScale="90" zoomScaleNormal="90" workbookViewId="0">
      <selection activeCell="F34" sqref="F34"/>
    </sheetView>
  </sheetViews>
  <sheetFormatPr defaultRowHeight="15" x14ac:dyDescent="0.25"/>
  <cols>
    <col min="1" max="1" width="0" hidden="1" customWidth="1"/>
    <col min="3" max="3" width="35.42578125" customWidth="1"/>
    <col min="4" max="4" width="11.5703125" customWidth="1"/>
    <col min="5" max="5" width="8.42578125" bestFit="1" customWidth="1"/>
    <col min="7" max="7" width="12.140625" bestFit="1" customWidth="1"/>
    <col min="8" max="8" width="9.42578125" bestFit="1" customWidth="1"/>
    <col min="10" max="10" width="12.140625" bestFit="1" customWidth="1"/>
    <col min="11" max="12" width="13.28515625" bestFit="1" customWidth="1"/>
  </cols>
  <sheetData>
    <row r="1" spans="1:12" x14ac:dyDescent="0.25">
      <c r="B1" s="1" t="s">
        <v>0</v>
      </c>
    </row>
    <row r="2" spans="1:12" x14ac:dyDescent="0.25">
      <c r="B2" s="1" t="s">
        <v>102</v>
      </c>
    </row>
    <row r="4" spans="1:12" x14ac:dyDescent="0.25">
      <c r="B4" s="1" t="s">
        <v>6</v>
      </c>
    </row>
    <row r="5" spans="1:12" x14ac:dyDescent="0.25">
      <c r="B5" s="1"/>
    </row>
    <row r="6" spans="1:12" x14ac:dyDescent="0.25">
      <c r="B6" s="1" t="s">
        <v>7</v>
      </c>
    </row>
    <row r="8" spans="1:12" ht="45" x14ac:dyDescent="0.25">
      <c r="B8" s="18" t="s">
        <v>8</v>
      </c>
      <c r="C8" s="18" t="s">
        <v>9</v>
      </c>
      <c r="D8" s="18" t="s">
        <v>10</v>
      </c>
      <c r="E8" s="18" t="s">
        <v>103</v>
      </c>
      <c r="F8" s="18" t="s">
        <v>104</v>
      </c>
      <c r="G8" s="18" t="s">
        <v>105</v>
      </c>
      <c r="H8" s="18" t="s">
        <v>106</v>
      </c>
      <c r="I8" s="18" t="s">
        <v>107</v>
      </c>
      <c r="J8" s="18" t="s">
        <v>108</v>
      </c>
      <c r="K8" s="18" t="s">
        <v>109</v>
      </c>
      <c r="L8" s="18" t="s">
        <v>18</v>
      </c>
    </row>
    <row r="9" spans="1:12" x14ac:dyDescent="0.25">
      <c r="A9">
        <v>142010</v>
      </c>
      <c r="B9">
        <v>8020</v>
      </c>
      <c r="C9" s="25" t="s">
        <v>110</v>
      </c>
      <c r="D9" s="42" t="s">
        <v>111</v>
      </c>
      <c r="E9" s="26">
        <v>1524</v>
      </c>
      <c r="F9" s="43">
        <v>411.08</v>
      </c>
      <c r="G9" s="28">
        <f t="shared" ref="G9:G14" si="0">F9*E9</f>
        <v>626485.91999999993</v>
      </c>
      <c r="K9" s="15">
        <f>G9+J9</f>
        <v>626485.91999999993</v>
      </c>
      <c r="L9" s="15">
        <f>K9/3</f>
        <v>208828.63999999998</v>
      </c>
    </row>
    <row r="10" spans="1:12" x14ac:dyDescent="0.25">
      <c r="A10">
        <v>142008</v>
      </c>
      <c r="B10">
        <v>14085</v>
      </c>
      <c r="C10" s="25" t="s">
        <v>112</v>
      </c>
      <c r="D10" s="42" t="s">
        <v>111</v>
      </c>
      <c r="E10" s="26">
        <v>2986</v>
      </c>
      <c r="F10" s="43">
        <f>$F$9</f>
        <v>411.08</v>
      </c>
      <c r="G10" s="28">
        <f t="shared" si="0"/>
        <v>1227484.8799999999</v>
      </c>
      <c r="K10" s="15">
        <f t="shared" ref="K10:K15" si="1">G10+J10</f>
        <v>1227484.8799999999</v>
      </c>
      <c r="L10" s="15">
        <f t="shared" ref="L10:L15" si="2">K10/3</f>
        <v>409161.62666666665</v>
      </c>
    </row>
    <row r="11" spans="1:12" x14ac:dyDescent="0.25">
      <c r="A11">
        <v>142009</v>
      </c>
      <c r="B11">
        <v>3019</v>
      </c>
      <c r="C11" s="25" t="s">
        <v>113</v>
      </c>
      <c r="D11" s="42" t="s">
        <v>111</v>
      </c>
      <c r="E11" s="26">
        <v>793</v>
      </c>
      <c r="F11" s="43">
        <f>$F$9</f>
        <v>411.08</v>
      </c>
      <c r="G11" s="28">
        <f t="shared" si="0"/>
        <v>325986.44</v>
      </c>
      <c r="K11" s="15">
        <f t="shared" si="1"/>
        <v>325986.44</v>
      </c>
      <c r="L11" s="15">
        <f t="shared" si="2"/>
        <v>108662.14666666667</v>
      </c>
    </row>
    <row r="12" spans="1:12" x14ac:dyDescent="0.25">
      <c r="A12">
        <v>142006</v>
      </c>
      <c r="B12">
        <v>19012</v>
      </c>
      <c r="C12" s="25" t="s">
        <v>114</v>
      </c>
      <c r="D12" s="42" t="s">
        <v>111</v>
      </c>
      <c r="E12" s="26">
        <v>410</v>
      </c>
      <c r="F12" s="43">
        <f>$F$9</f>
        <v>411.08</v>
      </c>
      <c r="G12" s="28">
        <f t="shared" si="0"/>
        <v>168542.8</v>
      </c>
      <c r="K12" s="15">
        <f t="shared" si="1"/>
        <v>168542.8</v>
      </c>
      <c r="L12" s="15">
        <f t="shared" si="2"/>
        <v>56180.933333333327</v>
      </c>
    </row>
    <row r="13" spans="1:12" x14ac:dyDescent="0.25">
      <c r="A13">
        <v>142013</v>
      </c>
      <c r="B13">
        <v>16014</v>
      </c>
      <c r="C13" s="25" t="s">
        <v>115</v>
      </c>
      <c r="D13" s="42" t="s">
        <v>111</v>
      </c>
      <c r="E13" s="26">
        <v>401</v>
      </c>
      <c r="F13" s="43">
        <f>$F$9</f>
        <v>411.08</v>
      </c>
      <c r="G13" s="28">
        <f t="shared" si="0"/>
        <v>164843.07999999999</v>
      </c>
      <c r="K13" s="15">
        <f t="shared" si="1"/>
        <v>164843.07999999999</v>
      </c>
      <c r="L13" s="15">
        <f t="shared" si="2"/>
        <v>54947.693333333329</v>
      </c>
    </row>
    <row r="14" spans="1:12" x14ac:dyDescent="0.25">
      <c r="A14">
        <v>140105</v>
      </c>
      <c r="B14">
        <v>4013</v>
      </c>
      <c r="C14" s="25" t="s">
        <v>116</v>
      </c>
      <c r="D14" s="42" t="s">
        <v>111</v>
      </c>
      <c r="E14" s="26">
        <v>464</v>
      </c>
      <c r="F14" s="43">
        <f>$F$9</f>
        <v>411.08</v>
      </c>
      <c r="G14" s="28">
        <f t="shared" si="0"/>
        <v>190741.12</v>
      </c>
      <c r="K14" s="15">
        <f t="shared" si="1"/>
        <v>190741.12</v>
      </c>
      <c r="L14" s="15">
        <f t="shared" si="2"/>
        <v>63580.373333333329</v>
      </c>
    </row>
    <row r="15" spans="1:12" ht="15.75" thickBot="1" x14ac:dyDescent="0.3">
      <c r="B15" s="44" t="s">
        <v>117</v>
      </c>
      <c r="C15" s="44"/>
      <c r="D15" s="45"/>
      <c r="E15" s="46">
        <v>6578</v>
      </c>
      <c r="F15" s="44"/>
      <c r="G15" s="47">
        <f>SUM(G9:G14)</f>
        <v>2704084.2399999998</v>
      </c>
      <c r="H15" s="48">
        <v>0</v>
      </c>
      <c r="I15" s="44"/>
      <c r="J15" s="47">
        <f>SUM(J9:J14)</f>
        <v>0</v>
      </c>
      <c r="K15" s="49">
        <f t="shared" si="1"/>
        <v>2704084.2399999998</v>
      </c>
      <c r="L15" s="49">
        <f t="shared" si="2"/>
        <v>901361.41333333321</v>
      </c>
    </row>
    <row r="16" spans="1:12" x14ac:dyDescent="0.25">
      <c r="D16" s="42"/>
    </row>
    <row r="17" spans="1:12" x14ac:dyDescent="0.25">
      <c r="A17">
        <v>144031</v>
      </c>
      <c r="B17">
        <v>19005</v>
      </c>
      <c r="C17" s="25" t="s">
        <v>118</v>
      </c>
      <c r="D17" s="42" t="s">
        <v>119</v>
      </c>
      <c r="E17" s="26">
        <v>1711</v>
      </c>
      <c r="F17" s="50">
        <v>131.53</v>
      </c>
      <c r="G17" s="28">
        <f t="shared" ref="G17:G26" si="3">F17*E17</f>
        <v>225047.83000000002</v>
      </c>
      <c r="H17" s="26">
        <v>385</v>
      </c>
      <c r="I17" s="51">
        <v>151.72999999999999</v>
      </c>
      <c r="J17" s="28">
        <f>H17*I17</f>
        <v>58416.049999999996</v>
      </c>
      <c r="K17" s="15">
        <f t="shared" ref="K17:K26" si="4">G17+J17</f>
        <v>283463.88</v>
      </c>
      <c r="L17" s="15">
        <f t="shared" ref="L17:L29" si="5">K17/3</f>
        <v>94487.96</v>
      </c>
    </row>
    <row r="18" spans="1:12" x14ac:dyDescent="0.25">
      <c r="A18">
        <v>144035</v>
      </c>
      <c r="B18">
        <v>14004</v>
      </c>
      <c r="C18" s="25" t="s">
        <v>120</v>
      </c>
      <c r="D18" s="42" t="s">
        <v>119</v>
      </c>
      <c r="E18" s="26">
        <v>40</v>
      </c>
      <c r="F18" s="50">
        <f>$F$17</f>
        <v>131.53</v>
      </c>
      <c r="G18" s="28">
        <f t="shared" si="3"/>
        <v>5261.2</v>
      </c>
      <c r="H18" s="26">
        <v>18</v>
      </c>
      <c r="I18" s="51">
        <f>$I$17</f>
        <v>151.72999999999999</v>
      </c>
      <c r="J18" s="28">
        <f>H18*I18</f>
        <v>2731.14</v>
      </c>
      <c r="K18" s="15">
        <f t="shared" si="4"/>
        <v>7992.34</v>
      </c>
      <c r="L18" s="15">
        <f t="shared" si="5"/>
        <v>2664.1133333333332</v>
      </c>
    </row>
    <row r="19" spans="1:12" x14ac:dyDescent="0.25">
      <c r="A19">
        <v>140033</v>
      </c>
      <c r="B19">
        <v>23002</v>
      </c>
      <c r="C19" s="25" t="s">
        <v>121</v>
      </c>
      <c r="D19" s="42" t="s">
        <v>119</v>
      </c>
      <c r="E19" s="26">
        <v>6356</v>
      </c>
      <c r="F19" s="50">
        <f t="shared" ref="F19:F28" si="6">$F$17</f>
        <v>131.53</v>
      </c>
      <c r="G19" s="28">
        <f t="shared" si="3"/>
        <v>836004.68</v>
      </c>
      <c r="H19" s="26">
        <v>226</v>
      </c>
      <c r="I19" s="51">
        <f t="shared" ref="I19:I28" si="7">$I$17</f>
        <v>151.72999999999999</v>
      </c>
      <c r="J19" s="28">
        <f t="shared" ref="J19:J26" si="8">H19*I19</f>
        <v>34290.979999999996</v>
      </c>
      <c r="K19" s="15">
        <f t="shared" si="4"/>
        <v>870295.66</v>
      </c>
      <c r="L19" s="15">
        <f t="shared" si="5"/>
        <v>290098.55333333334</v>
      </c>
    </row>
    <row r="20" spans="1:12" x14ac:dyDescent="0.25">
      <c r="A20">
        <v>144039</v>
      </c>
      <c r="B20">
        <v>3021</v>
      </c>
      <c r="C20" s="25" t="s">
        <v>122</v>
      </c>
      <c r="D20" s="42" t="s">
        <v>119</v>
      </c>
      <c r="E20" s="26">
        <v>5658</v>
      </c>
      <c r="F20" s="50">
        <f t="shared" si="6"/>
        <v>131.53</v>
      </c>
      <c r="G20" s="28">
        <f t="shared" si="3"/>
        <v>744196.74</v>
      </c>
      <c r="H20" s="26">
        <v>279</v>
      </c>
      <c r="I20" s="51">
        <f t="shared" si="7"/>
        <v>151.72999999999999</v>
      </c>
      <c r="J20" s="28">
        <f t="shared" si="8"/>
        <v>42332.67</v>
      </c>
      <c r="K20" s="15">
        <f t="shared" si="4"/>
        <v>786529.41</v>
      </c>
      <c r="L20" s="15">
        <f t="shared" si="5"/>
        <v>262176.47000000003</v>
      </c>
    </row>
    <row r="21" spans="1:12" x14ac:dyDescent="0.25">
      <c r="A21">
        <v>144026</v>
      </c>
      <c r="B21">
        <v>3452</v>
      </c>
      <c r="C21" s="25" t="s">
        <v>123</v>
      </c>
      <c r="D21" s="42" t="s">
        <v>119</v>
      </c>
      <c r="E21" s="26">
        <v>8930</v>
      </c>
      <c r="F21" s="50">
        <f t="shared" si="6"/>
        <v>131.53</v>
      </c>
      <c r="G21" s="28">
        <f t="shared" si="3"/>
        <v>1174562.8999999999</v>
      </c>
      <c r="H21" s="26">
        <v>9238</v>
      </c>
      <c r="I21" s="51">
        <f t="shared" si="7"/>
        <v>151.72999999999999</v>
      </c>
      <c r="J21" s="28">
        <f t="shared" si="8"/>
        <v>1401681.74</v>
      </c>
      <c r="K21" s="15">
        <f t="shared" si="4"/>
        <v>2576244.6399999997</v>
      </c>
      <c r="L21" s="15">
        <f t="shared" si="5"/>
        <v>858748.21333333326</v>
      </c>
    </row>
    <row r="22" spans="1:12" x14ac:dyDescent="0.25">
      <c r="A22">
        <v>144034</v>
      </c>
      <c r="B22">
        <v>19404</v>
      </c>
      <c r="C22" s="25" t="s">
        <v>124</v>
      </c>
      <c r="D22" s="42" t="s">
        <v>119</v>
      </c>
      <c r="E22" s="26">
        <v>10916</v>
      </c>
      <c r="F22" s="50">
        <f t="shared" si="6"/>
        <v>131.53</v>
      </c>
      <c r="G22" s="28">
        <f t="shared" si="3"/>
        <v>1435781.48</v>
      </c>
      <c r="H22" s="26">
        <v>1811</v>
      </c>
      <c r="I22" s="51">
        <f t="shared" si="7"/>
        <v>151.72999999999999</v>
      </c>
      <c r="J22" s="28">
        <f t="shared" si="8"/>
        <v>274783.02999999997</v>
      </c>
      <c r="K22" s="15">
        <f t="shared" si="4"/>
        <v>1710564.51</v>
      </c>
      <c r="L22" s="15">
        <f t="shared" si="5"/>
        <v>570188.17000000004</v>
      </c>
    </row>
    <row r="23" spans="1:12" x14ac:dyDescent="0.25">
      <c r="A23">
        <v>144009</v>
      </c>
      <c r="B23">
        <v>6036</v>
      </c>
      <c r="C23" s="25" t="s">
        <v>125</v>
      </c>
      <c r="D23" s="42" t="s">
        <v>119</v>
      </c>
      <c r="E23" s="26">
        <v>8280</v>
      </c>
      <c r="F23" s="50">
        <f t="shared" si="6"/>
        <v>131.53</v>
      </c>
      <c r="G23" s="28">
        <f t="shared" si="3"/>
        <v>1089068.3999999999</v>
      </c>
      <c r="H23" s="26">
        <v>2709</v>
      </c>
      <c r="I23" s="51">
        <f t="shared" si="7"/>
        <v>151.72999999999999</v>
      </c>
      <c r="J23" s="28">
        <f t="shared" si="8"/>
        <v>411036.56999999995</v>
      </c>
      <c r="K23" s="15">
        <f t="shared" si="4"/>
        <v>1500104.9699999997</v>
      </c>
      <c r="L23" s="15">
        <f t="shared" si="5"/>
        <v>500034.98999999993</v>
      </c>
    </row>
    <row r="24" spans="1:12" x14ac:dyDescent="0.25">
      <c r="A24">
        <v>19048</v>
      </c>
      <c r="B24">
        <v>19048</v>
      </c>
      <c r="C24" s="25" t="s">
        <v>126</v>
      </c>
      <c r="D24" s="42" t="s">
        <v>119</v>
      </c>
      <c r="E24" s="26">
        <v>5506</v>
      </c>
      <c r="F24" s="50">
        <f t="shared" si="6"/>
        <v>131.53</v>
      </c>
      <c r="G24" s="28">
        <f t="shared" si="3"/>
        <v>724204.18</v>
      </c>
      <c r="H24" s="26">
        <v>2</v>
      </c>
      <c r="I24" s="51">
        <f t="shared" si="7"/>
        <v>151.72999999999999</v>
      </c>
      <c r="J24" s="28">
        <f t="shared" si="8"/>
        <v>303.45999999999998</v>
      </c>
      <c r="K24" s="15">
        <f t="shared" si="4"/>
        <v>724507.64</v>
      </c>
      <c r="L24" s="15">
        <f t="shared" si="5"/>
        <v>241502.54666666666</v>
      </c>
    </row>
    <row r="25" spans="1:12" x14ac:dyDescent="0.25">
      <c r="A25">
        <v>144029</v>
      </c>
      <c r="B25">
        <v>3013</v>
      </c>
      <c r="C25" s="25" t="s">
        <v>127</v>
      </c>
      <c r="D25" s="42" t="s">
        <v>119</v>
      </c>
      <c r="E25" s="26">
        <v>4037</v>
      </c>
      <c r="F25" s="50">
        <f t="shared" si="6"/>
        <v>131.53</v>
      </c>
      <c r="G25" s="28">
        <f t="shared" si="3"/>
        <v>530986.61</v>
      </c>
      <c r="H25" s="26">
        <v>186</v>
      </c>
      <c r="I25" s="51">
        <f t="shared" si="7"/>
        <v>151.72999999999999</v>
      </c>
      <c r="J25" s="28">
        <f t="shared" si="8"/>
        <v>28221.78</v>
      </c>
      <c r="K25" s="15">
        <f t="shared" si="4"/>
        <v>559208.39</v>
      </c>
      <c r="L25" s="15">
        <f t="shared" si="5"/>
        <v>186402.79666666666</v>
      </c>
    </row>
    <row r="26" spans="1:12" x14ac:dyDescent="0.25">
      <c r="A26">
        <v>144040</v>
      </c>
      <c r="B26">
        <v>4200</v>
      </c>
      <c r="C26" s="25" t="s">
        <v>128</v>
      </c>
      <c r="D26" s="42" t="s">
        <v>119</v>
      </c>
      <c r="E26" s="26">
        <v>8476</v>
      </c>
      <c r="F26" s="50">
        <f t="shared" si="6"/>
        <v>131.53</v>
      </c>
      <c r="G26" s="28">
        <f t="shared" si="3"/>
        <v>1114848.28</v>
      </c>
      <c r="H26" s="26">
        <v>584</v>
      </c>
      <c r="I26" s="51">
        <f t="shared" si="7"/>
        <v>151.72999999999999</v>
      </c>
      <c r="J26" s="28">
        <f t="shared" si="8"/>
        <v>88610.319999999992</v>
      </c>
      <c r="K26" s="15">
        <f t="shared" si="4"/>
        <v>1203458.6000000001</v>
      </c>
      <c r="L26" s="15">
        <f t="shared" si="5"/>
        <v>401152.8666666667</v>
      </c>
    </row>
    <row r="27" spans="1:12" x14ac:dyDescent="0.25">
      <c r="B27">
        <v>14005</v>
      </c>
      <c r="C27" s="25" t="s">
        <v>129</v>
      </c>
      <c r="D27" s="42" t="s">
        <v>119</v>
      </c>
      <c r="E27" s="26">
        <v>3128</v>
      </c>
      <c r="F27" s="50">
        <f t="shared" si="6"/>
        <v>131.53</v>
      </c>
      <c r="G27" s="28">
        <f>F27*E27</f>
        <v>411425.84</v>
      </c>
      <c r="H27" s="26">
        <v>181</v>
      </c>
      <c r="I27" s="51">
        <f t="shared" si="7"/>
        <v>151.72999999999999</v>
      </c>
      <c r="J27" s="28">
        <f>H27*I27</f>
        <v>27463.129999999997</v>
      </c>
      <c r="K27" s="15">
        <f>G27+J27</f>
        <v>438888.97000000003</v>
      </c>
      <c r="L27" s="15">
        <f t="shared" si="5"/>
        <v>146296.32333333333</v>
      </c>
    </row>
    <row r="28" spans="1:12" x14ac:dyDescent="0.25">
      <c r="B28">
        <v>3108</v>
      </c>
      <c r="C28" s="25" t="s">
        <v>130</v>
      </c>
      <c r="D28" s="42" t="s">
        <v>119</v>
      </c>
      <c r="E28" s="26">
        <v>1910</v>
      </c>
      <c r="F28" s="50">
        <f t="shared" si="6"/>
        <v>131.53</v>
      </c>
      <c r="G28" s="28">
        <f>F28*E28</f>
        <v>251222.3</v>
      </c>
      <c r="H28" s="26">
        <v>1</v>
      </c>
      <c r="I28" s="51">
        <f t="shared" si="7"/>
        <v>151.72999999999999</v>
      </c>
      <c r="J28" s="28">
        <f>H28*I28</f>
        <v>151.72999999999999</v>
      </c>
      <c r="K28" s="15">
        <f>G28+J28</f>
        <v>251374.03</v>
      </c>
      <c r="L28" s="15">
        <f>K28/3</f>
        <v>83791.343333333338</v>
      </c>
    </row>
    <row r="29" spans="1:12" ht="15.75" thickBot="1" x14ac:dyDescent="0.3">
      <c r="B29" s="44" t="s">
        <v>131</v>
      </c>
      <c r="C29" s="44"/>
      <c r="D29" s="45"/>
      <c r="E29" s="46">
        <v>64948</v>
      </c>
      <c r="F29" s="44"/>
      <c r="G29" s="47">
        <f>SUM(G17:G28)</f>
        <v>8542610.4400000013</v>
      </c>
      <c r="H29" s="46">
        <v>15620</v>
      </c>
      <c r="I29" s="44"/>
      <c r="J29" s="47">
        <f>SUM(J17:J28)</f>
        <v>2370022.5999999996</v>
      </c>
      <c r="K29" s="47">
        <f>SUM(K17:K28)</f>
        <v>10912633.039999999</v>
      </c>
      <c r="L29" s="49">
        <f t="shared" si="5"/>
        <v>3637544.3466666662</v>
      </c>
    </row>
    <row r="30" spans="1:12" x14ac:dyDescent="0.25">
      <c r="A30">
        <v>143026</v>
      </c>
      <c r="D30" s="42"/>
    </row>
    <row r="31" spans="1:12" x14ac:dyDescent="0.25">
      <c r="A31">
        <v>143028</v>
      </c>
      <c r="B31">
        <v>3093</v>
      </c>
      <c r="C31" s="25" t="s">
        <v>132</v>
      </c>
      <c r="D31" s="42" t="s">
        <v>133</v>
      </c>
      <c r="E31" s="26">
        <v>2641</v>
      </c>
      <c r="F31" s="50">
        <v>584.5</v>
      </c>
      <c r="G31" s="28">
        <f t="shared" ref="G31:G38" si="9">F31*E31</f>
        <v>1543664.5</v>
      </c>
      <c r="H31" s="26">
        <v>7986</v>
      </c>
      <c r="I31" s="50">
        <v>190.32</v>
      </c>
      <c r="J31" s="28">
        <f t="shared" ref="J31:J38" si="10">H31*I31</f>
        <v>1519895.52</v>
      </c>
      <c r="K31" s="15">
        <f t="shared" ref="K31:K38" si="11">G31+J31</f>
        <v>3063560.02</v>
      </c>
      <c r="L31" s="15">
        <f t="shared" ref="L31:L39" si="12">K31/3</f>
        <v>1021186.6733333333</v>
      </c>
    </row>
    <row r="32" spans="1:12" x14ac:dyDescent="0.25">
      <c r="A32">
        <v>143027</v>
      </c>
      <c r="B32">
        <v>18002</v>
      </c>
      <c r="C32" s="25" t="s">
        <v>134</v>
      </c>
      <c r="D32" s="42" t="s">
        <v>133</v>
      </c>
      <c r="E32" s="26">
        <v>271</v>
      </c>
      <c r="F32" s="50">
        <f t="shared" ref="F32:F38" si="13">$F$31</f>
        <v>584.5</v>
      </c>
      <c r="G32" s="28">
        <f t="shared" si="9"/>
        <v>158399.5</v>
      </c>
      <c r="H32" s="26">
        <v>0</v>
      </c>
      <c r="I32" s="50">
        <f t="shared" ref="I32:I38" si="14">$I$31</f>
        <v>190.32</v>
      </c>
      <c r="J32" s="28">
        <f t="shared" si="10"/>
        <v>0</v>
      </c>
      <c r="K32" s="15">
        <f t="shared" si="11"/>
        <v>158399.5</v>
      </c>
      <c r="L32" s="15">
        <f t="shared" si="12"/>
        <v>52799.833333333336</v>
      </c>
    </row>
    <row r="33" spans="1:12" x14ac:dyDescent="0.25">
      <c r="A33">
        <v>143025</v>
      </c>
      <c r="B33">
        <v>23010</v>
      </c>
      <c r="C33" s="25" t="s">
        <v>135</v>
      </c>
      <c r="D33" s="42" t="s">
        <v>133</v>
      </c>
      <c r="E33" s="26">
        <v>592</v>
      </c>
      <c r="F33" s="50">
        <f t="shared" si="13"/>
        <v>584.5</v>
      </c>
      <c r="G33" s="28">
        <f t="shared" si="9"/>
        <v>346024</v>
      </c>
      <c r="H33" s="26">
        <v>681</v>
      </c>
      <c r="I33" s="50">
        <f t="shared" si="14"/>
        <v>190.32</v>
      </c>
      <c r="J33" s="28">
        <f t="shared" si="10"/>
        <v>129607.92</v>
      </c>
      <c r="K33" s="15">
        <f t="shared" si="11"/>
        <v>475631.92</v>
      </c>
      <c r="L33" s="15">
        <f t="shared" si="12"/>
        <v>158543.97333333333</v>
      </c>
    </row>
    <row r="34" spans="1:12" x14ac:dyDescent="0.25">
      <c r="B34">
        <v>3080</v>
      </c>
      <c r="C34" s="25" t="s">
        <v>136</v>
      </c>
      <c r="D34" s="42" t="s">
        <v>133</v>
      </c>
      <c r="E34" s="26">
        <v>2141</v>
      </c>
      <c r="F34" s="50">
        <f t="shared" si="13"/>
        <v>584.5</v>
      </c>
      <c r="G34" s="28">
        <f t="shared" si="9"/>
        <v>1251414.5</v>
      </c>
      <c r="H34" s="26">
        <v>5164</v>
      </c>
      <c r="I34" s="50">
        <f t="shared" si="14"/>
        <v>190.32</v>
      </c>
      <c r="J34" s="28">
        <f t="shared" si="10"/>
        <v>982812.48</v>
      </c>
      <c r="K34" s="15">
        <f t="shared" si="11"/>
        <v>2234226.98</v>
      </c>
      <c r="L34" s="15">
        <f t="shared" si="12"/>
        <v>744742.32666666666</v>
      </c>
    </row>
    <row r="35" spans="1:12" x14ac:dyDescent="0.25">
      <c r="B35">
        <v>5016</v>
      </c>
      <c r="C35" s="25" t="s">
        <v>137</v>
      </c>
      <c r="D35" s="42" t="s">
        <v>133</v>
      </c>
      <c r="E35" s="26">
        <v>26</v>
      </c>
      <c r="F35" s="50">
        <f t="shared" si="13"/>
        <v>584.5</v>
      </c>
      <c r="G35" s="28">
        <f t="shared" si="9"/>
        <v>15197</v>
      </c>
      <c r="H35" s="26">
        <v>0</v>
      </c>
      <c r="I35" s="50">
        <f t="shared" si="14"/>
        <v>190.32</v>
      </c>
      <c r="J35" s="28">
        <f t="shared" si="10"/>
        <v>0</v>
      </c>
      <c r="K35" s="15">
        <f t="shared" si="11"/>
        <v>15197</v>
      </c>
      <c r="L35" s="15">
        <f t="shared" si="12"/>
        <v>5065.666666666667</v>
      </c>
    </row>
    <row r="36" spans="1:12" x14ac:dyDescent="0.25">
      <c r="B36">
        <v>12003</v>
      </c>
      <c r="C36" t="s">
        <v>138</v>
      </c>
      <c r="D36" s="42" t="s">
        <v>133</v>
      </c>
      <c r="E36" s="26">
        <v>177</v>
      </c>
      <c r="F36" s="50">
        <f t="shared" si="13"/>
        <v>584.5</v>
      </c>
      <c r="G36" s="28">
        <f t="shared" si="9"/>
        <v>103456.5</v>
      </c>
      <c r="H36" s="26">
        <v>0</v>
      </c>
      <c r="I36" s="50">
        <f t="shared" si="14"/>
        <v>190.32</v>
      </c>
      <c r="J36" s="28">
        <f t="shared" si="10"/>
        <v>0</v>
      </c>
      <c r="K36" s="15">
        <f t="shared" si="11"/>
        <v>103456.5</v>
      </c>
      <c r="L36" s="15">
        <f>K36/3</f>
        <v>34485.5</v>
      </c>
    </row>
    <row r="37" spans="1:12" x14ac:dyDescent="0.25">
      <c r="B37">
        <v>19037</v>
      </c>
      <c r="C37" t="s">
        <v>139</v>
      </c>
      <c r="D37" s="42" t="s">
        <v>133</v>
      </c>
      <c r="E37" s="26">
        <v>265</v>
      </c>
      <c r="F37" s="50">
        <f t="shared" si="13"/>
        <v>584.5</v>
      </c>
      <c r="G37" s="28">
        <f t="shared" si="9"/>
        <v>154892.5</v>
      </c>
      <c r="H37" s="26">
        <v>0</v>
      </c>
      <c r="I37" s="50">
        <f t="shared" si="14"/>
        <v>190.32</v>
      </c>
      <c r="J37" s="28">
        <f t="shared" si="10"/>
        <v>0</v>
      </c>
      <c r="K37" s="15">
        <f t="shared" si="11"/>
        <v>154892.5</v>
      </c>
      <c r="L37" s="15">
        <f>K37/3</f>
        <v>51630.833333333336</v>
      </c>
    </row>
    <row r="38" spans="1:12" x14ac:dyDescent="0.25">
      <c r="B38">
        <v>13002</v>
      </c>
      <c r="C38" t="s">
        <v>140</v>
      </c>
      <c r="D38" s="42" t="s">
        <v>133</v>
      </c>
      <c r="E38" s="26">
        <v>140</v>
      </c>
      <c r="F38" s="50">
        <f t="shared" si="13"/>
        <v>584.5</v>
      </c>
      <c r="G38" s="28">
        <f t="shared" si="9"/>
        <v>81830</v>
      </c>
      <c r="H38" s="26">
        <v>0</v>
      </c>
      <c r="I38" s="50">
        <f t="shared" si="14"/>
        <v>190.32</v>
      </c>
      <c r="J38" s="28">
        <f t="shared" si="10"/>
        <v>0</v>
      </c>
      <c r="K38" s="15">
        <f t="shared" si="11"/>
        <v>81830</v>
      </c>
      <c r="L38" s="15">
        <f>K38/3</f>
        <v>27276.666666666668</v>
      </c>
    </row>
    <row r="39" spans="1:12" ht="15.75" thickBot="1" x14ac:dyDescent="0.3">
      <c r="B39" s="44" t="s">
        <v>141</v>
      </c>
      <c r="C39" s="44"/>
      <c r="D39" s="45"/>
      <c r="E39" s="46">
        <v>6253</v>
      </c>
      <c r="F39" s="44"/>
      <c r="G39" s="47">
        <f>SUM(G31:G38)</f>
        <v>3654878.5</v>
      </c>
      <c r="H39" s="46">
        <v>13831</v>
      </c>
      <c r="I39" s="44"/>
      <c r="J39" s="47">
        <f>SUM(J31:J38)</f>
        <v>2632315.92</v>
      </c>
      <c r="K39" s="47">
        <f>SUM(K31:K38)</f>
        <v>6287194.4199999999</v>
      </c>
      <c r="L39" s="49">
        <f t="shared" si="12"/>
        <v>2095731.4733333334</v>
      </c>
    </row>
  </sheetData>
  <pageMargins left="0.7" right="0.7" top="0.75" bottom="0.5" header="0.3" footer="0.3"/>
  <pageSetup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D957D-FB76-4FB6-9754-5DE1C37DC322}">
  <dimension ref="A1:R52"/>
  <sheetViews>
    <sheetView topLeftCell="B1" workbookViewId="0">
      <pane ySplit="8" topLeftCell="A9" activePane="bottomLeft" state="frozen"/>
      <selection activeCell="F10" sqref="F10"/>
      <selection pane="bottomLeft" activeCell="Q11" sqref="Q11"/>
    </sheetView>
  </sheetViews>
  <sheetFormatPr defaultRowHeight="15" x14ac:dyDescent="0.25"/>
  <cols>
    <col min="1" max="1" width="9.140625" hidden="1" customWidth="1"/>
    <col min="3" max="3" width="36.5703125" customWidth="1"/>
    <col min="4" max="4" width="15.85546875" customWidth="1"/>
    <col min="5" max="5" width="9.7109375" style="26" bestFit="1" customWidth="1"/>
    <col min="6" max="6" width="9.7109375" bestFit="1" customWidth="1"/>
    <col min="7" max="7" width="9.42578125" bestFit="1" customWidth="1"/>
    <col min="8" max="8" width="10.5703125" bestFit="1" customWidth="1"/>
    <col min="9" max="9" width="13.5703125" customWidth="1"/>
    <col min="10" max="10" width="4.42578125" customWidth="1"/>
    <col min="11" max="11" width="10.5703125" bestFit="1" customWidth="1"/>
    <col min="12" max="12" width="9.7109375" bestFit="1" customWidth="1"/>
    <col min="13" max="13" width="8.5703125" customWidth="1"/>
    <col min="15" max="15" width="16.85546875" bestFit="1" customWidth="1"/>
    <col min="16" max="16" width="16.42578125" bestFit="1" customWidth="1"/>
    <col min="17" max="17" width="14.28515625" bestFit="1" customWidth="1"/>
    <col min="18" max="18" width="11.5703125" bestFit="1" customWidth="1"/>
  </cols>
  <sheetData>
    <row r="1" spans="1:18" x14ac:dyDescent="0.25">
      <c r="A1" s="1" t="s">
        <v>0</v>
      </c>
      <c r="B1" s="1" t="s">
        <v>0</v>
      </c>
      <c r="D1" s="26"/>
      <c r="E1"/>
    </row>
    <row r="2" spans="1:18" x14ac:dyDescent="0.25">
      <c r="A2" s="1" t="s">
        <v>142</v>
      </c>
      <c r="B2" s="1" t="s">
        <v>142</v>
      </c>
      <c r="D2" s="26"/>
      <c r="E2"/>
    </row>
    <row r="3" spans="1:18" x14ac:dyDescent="0.25">
      <c r="D3" s="26"/>
      <c r="E3"/>
    </row>
    <row r="4" spans="1:18" x14ac:dyDescent="0.25">
      <c r="B4" s="1" t="s">
        <v>6</v>
      </c>
      <c r="E4" s="52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x14ac:dyDescent="0.25">
      <c r="B5" s="1"/>
      <c r="E5" s="52">
        <v>30300</v>
      </c>
      <c r="F5" s="52">
        <v>49595.218999999997</v>
      </c>
      <c r="G5" s="54">
        <f>AVERAGE(G9:G38)</f>
        <v>1.5356627566897694</v>
      </c>
      <c r="H5" s="53"/>
      <c r="I5" s="53"/>
      <c r="J5" s="53"/>
      <c r="K5" s="53"/>
      <c r="L5" s="53"/>
      <c r="M5" s="54">
        <f>AVERAGE(M9:M38)</f>
        <v>0.25205310837978939</v>
      </c>
      <c r="N5" s="53"/>
      <c r="O5" s="55">
        <f>O6*4</f>
        <v>1210095800.8928001</v>
      </c>
      <c r="P5" s="56">
        <f>P7*4</f>
        <v>1786776524.5536001</v>
      </c>
      <c r="Q5" s="53"/>
      <c r="R5" s="53"/>
    </row>
    <row r="6" spans="1:18" x14ac:dyDescent="0.25">
      <c r="B6" s="1" t="s">
        <v>7</v>
      </c>
      <c r="E6" s="52">
        <v>31113</v>
      </c>
      <c r="F6" s="52">
        <v>51196.797200000008</v>
      </c>
      <c r="G6" s="53">
        <f>F6/E6</f>
        <v>1.6455114325201687</v>
      </c>
      <c r="H6" s="53"/>
      <c r="I6" s="52">
        <f>SUM(I9:I38)</f>
        <v>88330250.905600011</v>
      </c>
      <c r="J6" s="52"/>
      <c r="K6" s="52">
        <v>1593386</v>
      </c>
      <c r="L6" s="52">
        <v>353415.8297</v>
      </c>
      <c r="M6" s="53">
        <f>L6/K6</f>
        <v>0.22180176661524578</v>
      </c>
      <c r="N6" s="53"/>
      <c r="O6" s="52">
        <f>SUM(O9:O52)</f>
        <v>302523950.22320002</v>
      </c>
      <c r="P6" s="53"/>
      <c r="Q6" s="53"/>
      <c r="R6" s="52"/>
    </row>
    <row r="7" spans="1:18" x14ac:dyDescent="0.25">
      <c r="E7" s="57" t="s">
        <v>143</v>
      </c>
      <c r="F7" s="57"/>
      <c r="G7" s="57"/>
      <c r="H7" s="57"/>
      <c r="I7" s="57"/>
      <c r="J7" s="58"/>
      <c r="K7" s="57" t="s">
        <v>144</v>
      </c>
      <c r="L7" s="57"/>
      <c r="M7" s="57"/>
      <c r="N7" s="57"/>
      <c r="O7" s="57"/>
      <c r="P7" s="59">
        <f>SUM(P9:P52)</f>
        <v>446694131.13840002</v>
      </c>
      <c r="Q7" s="59">
        <f>SUM(Q9:Q52)</f>
        <v>148898043.71280006</v>
      </c>
      <c r="R7" s="58"/>
    </row>
    <row r="8" spans="1:18" ht="45" x14ac:dyDescent="0.25">
      <c r="B8" s="18" t="s">
        <v>8</v>
      </c>
      <c r="C8" s="18" t="s">
        <v>9</v>
      </c>
      <c r="D8" s="18" t="s">
        <v>145</v>
      </c>
      <c r="E8" s="19" t="s">
        <v>146</v>
      </c>
      <c r="F8" s="18" t="s">
        <v>147</v>
      </c>
      <c r="G8" s="18" t="s">
        <v>148</v>
      </c>
      <c r="H8" s="18" t="s">
        <v>149</v>
      </c>
      <c r="I8" s="18" t="s">
        <v>150</v>
      </c>
      <c r="J8" s="60"/>
      <c r="K8" s="18" t="s">
        <v>151</v>
      </c>
      <c r="L8" s="18" t="s">
        <v>147</v>
      </c>
      <c r="M8" s="18" t="s">
        <v>148</v>
      </c>
      <c r="N8" s="18" t="s">
        <v>149</v>
      </c>
      <c r="O8" s="18" t="s">
        <v>150</v>
      </c>
      <c r="P8" s="18" t="s">
        <v>152</v>
      </c>
      <c r="Q8" s="18" t="s">
        <v>18</v>
      </c>
      <c r="R8" s="60"/>
    </row>
    <row r="9" spans="1:18" x14ac:dyDescent="0.25">
      <c r="A9">
        <v>140208</v>
      </c>
      <c r="B9" s="24">
        <v>1003</v>
      </c>
      <c r="C9" s="25" t="s">
        <v>153</v>
      </c>
      <c r="D9" t="s">
        <v>164</v>
      </c>
      <c r="E9" s="26">
        <v>91</v>
      </c>
      <c r="F9" s="61">
        <v>169.37880000000001</v>
      </c>
      <c r="G9" s="61">
        <f t="shared" ref="G9:G52" si="0">IFERROR(F9/E9,0)</f>
        <v>1.8613054945054945</v>
      </c>
      <c r="H9" s="16">
        <v>2816</v>
      </c>
      <c r="I9" s="28">
        <f t="shared" ref="I9:I52" si="1">E9*G9*H9</f>
        <v>476970.70080000005</v>
      </c>
      <c r="J9" s="28"/>
      <c r="K9" s="26">
        <v>12856</v>
      </c>
      <c r="L9" s="61">
        <v>2984.2749999999992</v>
      </c>
      <c r="M9" s="61">
        <f t="shared" ref="M9:M52" si="2">IFERROR(L9/K9,0)</f>
        <v>0.23213091163658986</v>
      </c>
      <c r="N9" s="62">
        <v>856</v>
      </c>
      <c r="O9" s="15">
        <f>K9*M9*N9</f>
        <v>2554539.3999999994</v>
      </c>
      <c r="P9" s="15">
        <f t="shared" ref="P9:P52" si="3">O9+I9</f>
        <v>3031510.1007999997</v>
      </c>
      <c r="Q9" s="15">
        <f>P9/3</f>
        <v>1010503.3669333332</v>
      </c>
      <c r="R9" s="28"/>
    </row>
    <row r="10" spans="1:18" x14ac:dyDescent="0.25">
      <c r="B10" s="24">
        <v>1007</v>
      </c>
      <c r="C10" s="25" t="s">
        <v>154</v>
      </c>
      <c r="D10" t="s">
        <v>164</v>
      </c>
      <c r="E10" s="26">
        <v>631</v>
      </c>
      <c r="F10" s="61">
        <v>733.89890000000014</v>
      </c>
      <c r="G10" s="61">
        <f t="shared" si="0"/>
        <v>1.1630727416798734</v>
      </c>
      <c r="H10" s="16">
        <v>2816</v>
      </c>
      <c r="I10" s="28">
        <f t="shared" si="1"/>
        <v>2066659.3024000004</v>
      </c>
      <c r="J10" s="28"/>
      <c r="K10" s="26">
        <v>19609</v>
      </c>
      <c r="L10" s="61">
        <v>6644.6764999999996</v>
      </c>
      <c r="M10" s="61">
        <f t="shared" si="2"/>
        <v>0.33885850884797797</v>
      </c>
      <c r="N10" s="62">
        <v>856</v>
      </c>
      <c r="O10" s="15">
        <f t="shared" ref="O10:O52" si="4">K10*M10*N10</f>
        <v>5687843.0839999998</v>
      </c>
      <c r="P10" s="15">
        <f t="shared" si="3"/>
        <v>7754502.3864000002</v>
      </c>
      <c r="Q10" s="15">
        <f t="shared" ref="Q10:Q52" si="5">P10/3</f>
        <v>2584834.1288000001</v>
      </c>
      <c r="R10" s="28"/>
    </row>
    <row r="11" spans="1:18" x14ac:dyDescent="0.25">
      <c r="A11">
        <v>140048</v>
      </c>
      <c r="B11" s="24">
        <v>2002</v>
      </c>
      <c r="C11" s="25" t="s">
        <v>155</v>
      </c>
      <c r="D11" t="s">
        <v>164</v>
      </c>
      <c r="E11" s="26">
        <v>344</v>
      </c>
      <c r="F11" s="61">
        <v>508.7319</v>
      </c>
      <c r="G11" s="61">
        <f t="shared" si="0"/>
        <v>1.4788718023255814</v>
      </c>
      <c r="H11" s="16">
        <v>2816</v>
      </c>
      <c r="I11" s="28">
        <f t="shared" si="1"/>
        <v>1432589.0304</v>
      </c>
      <c r="J11" s="28"/>
      <c r="K11" s="26">
        <v>8433</v>
      </c>
      <c r="L11" s="61">
        <v>2822.1055999999999</v>
      </c>
      <c r="M11" s="61">
        <f t="shared" si="2"/>
        <v>0.33465025495078854</v>
      </c>
      <c r="N11" s="62">
        <v>856</v>
      </c>
      <c r="O11" s="15">
        <f t="shared" si="4"/>
        <v>2415722.3936000001</v>
      </c>
      <c r="P11" s="15">
        <f t="shared" si="3"/>
        <v>3848311.4240000001</v>
      </c>
      <c r="Q11" s="15">
        <f t="shared" si="5"/>
        <v>1282770.4746666667</v>
      </c>
      <c r="R11" s="28"/>
    </row>
    <row r="12" spans="1:18" x14ac:dyDescent="0.25">
      <c r="A12">
        <v>143300</v>
      </c>
      <c r="B12" s="24">
        <v>2006</v>
      </c>
      <c r="C12" s="25" t="s">
        <v>156</v>
      </c>
      <c r="D12" t="s">
        <v>164</v>
      </c>
      <c r="E12" s="26">
        <v>717</v>
      </c>
      <c r="F12" s="61">
        <v>830.86069999999995</v>
      </c>
      <c r="G12" s="61">
        <f t="shared" si="0"/>
        <v>1.1588015341701534</v>
      </c>
      <c r="H12" s="16">
        <v>2816</v>
      </c>
      <c r="I12" s="28">
        <f t="shared" si="1"/>
        <v>2339703.7311999998</v>
      </c>
      <c r="J12" s="28"/>
      <c r="K12" s="26">
        <v>12415</v>
      </c>
      <c r="L12" s="61">
        <v>4527.5107000000007</v>
      </c>
      <c r="M12" s="61">
        <f t="shared" si="2"/>
        <v>0.36468068465565856</v>
      </c>
      <c r="N12" s="62">
        <v>856</v>
      </c>
      <c r="O12" s="15">
        <f t="shared" si="4"/>
        <v>3875549.1592000006</v>
      </c>
      <c r="P12" s="15">
        <f t="shared" si="3"/>
        <v>6215252.8903999999</v>
      </c>
      <c r="Q12" s="15">
        <f t="shared" si="5"/>
        <v>2071750.9634666666</v>
      </c>
      <c r="R12" s="28"/>
    </row>
    <row r="13" spans="1:18" x14ac:dyDescent="0.25">
      <c r="A13">
        <v>140091</v>
      </c>
      <c r="B13" s="24">
        <v>2015</v>
      </c>
      <c r="C13" s="25" t="s">
        <v>46</v>
      </c>
      <c r="D13" t="s">
        <v>164</v>
      </c>
      <c r="E13" s="26">
        <v>662</v>
      </c>
      <c r="F13" s="61">
        <v>881.56560000000002</v>
      </c>
      <c r="G13" s="61">
        <f t="shared" si="0"/>
        <v>1.3316700906344412</v>
      </c>
      <c r="H13" s="16">
        <v>2816</v>
      </c>
      <c r="I13" s="28">
        <f t="shared" si="1"/>
        <v>2482488.7296000002</v>
      </c>
      <c r="J13" s="28"/>
      <c r="K13" s="26">
        <v>29232</v>
      </c>
      <c r="L13" s="61">
        <v>5903.2757000000011</v>
      </c>
      <c r="M13" s="61">
        <f t="shared" si="2"/>
        <v>0.20194566570881228</v>
      </c>
      <c r="N13" s="62">
        <v>856</v>
      </c>
      <c r="O13" s="15">
        <f t="shared" si="4"/>
        <v>5053203.9992000014</v>
      </c>
      <c r="P13" s="15">
        <f t="shared" si="3"/>
        <v>7535692.7288000016</v>
      </c>
      <c r="Q13" s="15">
        <f t="shared" si="5"/>
        <v>2511897.5762666673</v>
      </c>
      <c r="R13" s="28"/>
    </row>
    <row r="14" spans="1:18" x14ac:dyDescent="0.25">
      <c r="B14" s="24">
        <v>3005</v>
      </c>
      <c r="C14" s="25" t="s">
        <v>157</v>
      </c>
      <c r="D14" t="s">
        <v>164</v>
      </c>
      <c r="E14" s="26">
        <v>909</v>
      </c>
      <c r="F14" s="61">
        <v>851.49199999999996</v>
      </c>
      <c r="G14" s="61">
        <f t="shared" si="0"/>
        <v>0.93673487348734874</v>
      </c>
      <c r="H14" s="16">
        <v>2816</v>
      </c>
      <c r="I14" s="28">
        <f t="shared" si="1"/>
        <v>2397801.4720000001</v>
      </c>
      <c r="J14" s="28"/>
      <c r="K14" s="26">
        <v>21506</v>
      </c>
      <c r="L14" s="61">
        <v>7618.954099999999</v>
      </c>
      <c r="M14" s="61">
        <f t="shared" si="2"/>
        <v>0.3542710917883381</v>
      </c>
      <c r="N14" s="62">
        <v>856</v>
      </c>
      <c r="O14" s="15">
        <f t="shared" si="4"/>
        <v>6521824.7095999988</v>
      </c>
      <c r="P14" s="15">
        <f t="shared" si="3"/>
        <v>8919626.1815999988</v>
      </c>
      <c r="Q14" s="15">
        <f t="shared" si="5"/>
        <v>2973208.7271999996</v>
      </c>
      <c r="R14" s="28"/>
    </row>
    <row r="15" spans="1:18" x14ac:dyDescent="0.25">
      <c r="A15">
        <v>140184</v>
      </c>
      <c r="B15" s="24">
        <v>3023</v>
      </c>
      <c r="C15" s="25" t="s">
        <v>158</v>
      </c>
      <c r="D15" t="s">
        <v>164</v>
      </c>
      <c r="E15" s="26">
        <v>2519</v>
      </c>
      <c r="F15" s="61">
        <v>5284.4749999999995</v>
      </c>
      <c r="G15" s="61">
        <f t="shared" si="0"/>
        <v>2.0978463676061927</v>
      </c>
      <c r="H15" s="16">
        <v>2816</v>
      </c>
      <c r="I15" s="28">
        <f t="shared" si="1"/>
        <v>14881081.599999998</v>
      </c>
      <c r="J15" s="28"/>
      <c r="K15" s="26">
        <v>44122</v>
      </c>
      <c r="L15" s="61">
        <v>16503.4768</v>
      </c>
      <c r="M15" s="61">
        <f t="shared" si="2"/>
        <v>0.37404190199900278</v>
      </c>
      <c r="N15" s="62">
        <v>856</v>
      </c>
      <c r="O15" s="15">
        <f t="shared" si="4"/>
        <v>14126976.140800001</v>
      </c>
      <c r="P15" s="15">
        <f t="shared" si="3"/>
        <v>29008057.740800001</v>
      </c>
      <c r="Q15" s="15">
        <f t="shared" si="5"/>
        <v>9669352.5802666675</v>
      </c>
      <c r="R15" s="28"/>
    </row>
    <row r="16" spans="1:18" x14ac:dyDescent="0.25">
      <c r="A16">
        <v>140053</v>
      </c>
      <c r="B16" s="24">
        <v>3025</v>
      </c>
      <c r="C16" s="25" t="s">
        <v>159</v>
      </c>
      <c r="D16" t="s">
        <v>164</v>
      </c>
      <c r="E16" s="26">
        <v>1057</v>
      </c>
      <c r="F16" s="61">
        <v>2211.8609999999999</v>
      </c>
      <c r="G16" s="61">
        <f t="shared" si="0"/>
        <v>2.0925837275307471</v>
      </c>
      <c r="H16" s="16">
        <v>2816</v>
      </c>
      <c r="I16" s="28">
        <f t="shared" si="1"/>
        <v>6228600.5759999985</v>
      </c>
      <c r="J16" s="28"/>
      <c r="K16" s="26">
        <v>107209</v>
      </c>
      <c r="L16" s="61">
        <v>29393.668899999997</v>
      </c>
      <c r="M16" s="61">
        <f t="shared" si="2"/>
        <v>0.27417165443199726</v>
      </c>
      <c r="N16" s="62">
        <v>856</v>
      </c>
      <c r="O16" s="15">
        <f t="shared" si="4"/>
        <v>25160980.578399993</v>
      </c>
      <c r="P16" s="15">
        <f t="shared" si="3"/>
        <v>31389581.154399991</v>
      </c>
      <c r="Q16" s="15">
        <f t="shared" si="5"/>
        <v>10463193.71813333</v>
      </c>
      <c r="R16" s="28"/>
    </row>
    <row r="17" spans="1:18" x14ac:dyDescent="0.25">
      <c r="A17">
        <v>140054</v>
      </c>
      <c r="B17" s="24">
        <v>3048</v>
      </c>
      <c r="C17" s="25" t="s">
        <v>160</v>
      </c>
      <c r="D17" t="s">
        <v>164</v>
      </c>
      <c r="E17" s="26">
        <v>1678</v>
      </c>
      <c r="F17" s="61">
        <v>3598.4130999999993</v>
      </c>
      <c r="G17" s="61">
        <f t="shared" si="0"/>
        <v>2.1444654946364716</v>
      </c>
      <c r="H17" s="16">
        <v>2816</v>
      </c>
      <c r="I17" s="28">
        <f t="shared" si="1"/>
        <v>10133131.289599998</v>
      </c>
      <c r="J17" s="28"/>
      <c r="K17" s="26">
        <v>65513</v>
      </c>
      <c r="L17" s="61">
        <v>18115.2775</v>
      </c>
      <c r="M17" s="61">
        <f t="shared" si="2"/>
        <v>0.2765142414482622</v>
      </c>
      <c r="N17" s="62">
        <v>856</v>
      </c>
      <c r="O17" s="15">
        <f t="shared" si="4"/>
        <v>15506677.540000001</v>
      </c>
      <c r="P17" s="15">
        <f t="shared" si="3"/>
        <v>25639808.829599999</v>
      </c>
      <c r="Q17" s="15">
        <f t="shared" si="5"/>
        <v>8546602.9431999996</v>
      </c>
      <c r="R17" s="28"/>
    </row>
    <row r="18" spans="1:18" x14ac:dyDescent="0.25">
      <c r="A18">
        <v>140164</v>
      </c>
      <c r="B18" s="24">
        <v>3055</v>
      </c>
      <c r="C18" s="25" t="s">
        <v>161</v>
      </c>
      <c r="D18" t="s">
        <v>164</v>
      </c>
      <c r="E18" s="26">
        <v>421</v>
      </c>
      <c r="F18" s="61">
        <v>599.38510000000008</v>
      </c>
      <c r="G18" s="61">
        <f t="shared" si="0"/>
        <v>1.4237175771971498</v>
      </c>
      <c r="H18" s="16">
        <v>2816</v>
      </c>
      <c r="I18" s="28">
        <f t="shared" si="1"/>
        <v>1687868.4416000003</v>
      </c>
      <c r="J18" s="28"/>
      <c r="K18" s="26">
        <v>10274</v>
      </c>
      <c r="L18" s="61">
        <v>2876.7777000000001</v>
      </c>
      <c r="M18" s="61">
        <f t="shared" si="2"/>
        <v>0.280005616118357</v>
      </c>
      <c r="N18" s="62">
        <v>856</v>
      </c>
      <c r="O18" s="15">
        <f t="shared" si="4"/>
        <v>2462521.7111999998</v>
      </c>
      <c r="P18" s="15">
        <f t="shared" si="3"/>
        <v>4150390.1528000003</v>
      </c>
      <c r="Q18" s="15">
        <f t="shared" si="5"/>
        <v>1383463.3842666668</v>
      </c>
      <c r="R18" s="28"/>
    </row>
    <row r="19" spans="1:18" x14ac:dyDescent="0.25">
      <c r="A19">
        <v>140281</v>
      </c>
      <c r="B19" s="24">
        <v>3067</v>
      </c>
      <c r="C19" s="25" t="s">
        <v>162</v>
      </c>
      <c r="D19" t="s">
        <v>164</v>
      </c>
      <c r="E19" s="26">
        <v>204</v>
      </c>
      <c r="F19" s="61">
        <v>419.11529999999999</v>
      </c>
      <c r="G19" s="61">
        <f t="shared" si="0"/>
        <v>2.0544867647058824</v>
      </c>
      <c r="H19" s="16">
        <v>2816</v>
      </c>
      <c r="I19" s="28">
        <f t="shared" si="1"/>
        <v>1180228.6847999999</v>
      </c>
      <c r="J19" s="28"/>
      <c r="K19" s="26">
        <v>5460</v>
      </c>
      <c r="L19" s="61">
        <v>1408.3244000000002</v>
      </c>
      <c r="M19" s="61">
        <f t="shared" si="2"/>
        <v>0.25793487179487185</v>
      </c>
      <c r="N19" s="62">
        <v>856</v>
      </c>
      <c r="O19" s="15">
        <f t="shared" si="4"/>
        <v>1205525.6864000002</v>
      </c>
      <c r="P19" s="15">
        <f t="shared" si="3"/>
        <v>2385754.3711999999</v>
      </c>
      <c r="Q19" s="15">
        <f t="shared" si="5"/>
        <v>795251.45706666668</v>
      </c>
      <c r="R19" s="28"/>
    </row>
    <row r="20" spans="1:18" x14ac:dyDescent="0.25">
      <c r="A20">
        <v>140304</v>
      </c>
      <c r="B20" s="24">
        <v>3072</v>
      </c>
      <c r="C20" s="25" t="s">
        <v>163</v>
      </c>
      <c r="D20" t="s">
        <v>164</v>
      </c>
      <c r="E20" s="26">
        <v>996</v>
      </c>
      <c r="F20" s="61">
        <v>1320.0927999999999</v>
      </c>
      <c r="G20" s="61">
        <f>IFERROR(F20/E20,0)</f>
        <v>1.3253943775100401</v>
      </c>
      <c r="H20" s="16">
        <v>2816</v>
      </c>
      <c r="I20" s="28">
        <f>E20*G20*H20</f>
        <v>3717381.3247999996</v>
      </c>
      <c r="J20" s="28"/>
      <c r="K20" s="26">
        <v>29318</v>
      </c>
      <c r="L20" s="61">
        <v>5316.4853999999996</v>
      </c>
      <c r="M20" s="61">
        <f>IFERROR(L20/K20,0)</f>
        <v>0.18133861109216179</v>
      </c>
      <c r="N20" s="62">
        <v>856</v>
      </c>
      <c r="O20" s="15">
        <f>K20*M20*N20</f>
        <v>4550911.5023999996</v>
      </c>
      <c r="P20" s="15">
        <f>O20+I20</f>
        <v>8268292.8271999992</v>
      </c>
      <c r="Q20" s="15">
        <f>P20/3</f>
        <v>2756097.6090666666</v>
      </c>
      <c r="R20" s="15"/>
    </row>
    <row r="21" spans="1:18" x14ac:dyDescent="0.25">
      <c r="A21">
        <v>140067</v>
      </c>
      <c r="B21" s="24">
        <v>3073</v>
      </c>
      <c r="C21" s="25" t="s">
        <v>165</v>
      </c>
      <c r="D21" t="s">
        <v>164</v>
      </c>
      <c r="E21" s="26">
        <v>389</v>
      </c>
      <c r="F21" s="61">
        <v>623.55050000000006</v>
      </c>
      <c r="G21" s="61">
        <f t="shared" si="0"/>
        <v>1.602957583547558</v>
      </c>
      <c r="H21" s="16">
        <v>2816</v>
      </c>
      <c r="I21" s="28">
        <f t="shared" si="1"/>
        <v>1755918.2080000001</v>
      </c>
      <c r="J21" s="28"/>
      <c r="K21" s="26">
        <v>21849</v>
      </c>
      <c r="L21" s="61">
        <v>7547.31</v>
      </c>
      <c r="M21" s="61">
        <f t="shared" si="2"/>
        <v>0.34543045448304271</v>
      </c>
      <c r="N21" s="62">
        <v>856</v>
      </c>
      <c r="O21" s="15">
        <f t="shared" si="4"/>
        <v>6460497.3600000003</v>
      </c>
      <c r="P21" s="15">
        <f t="shared" si="3"/>
        <v>8216415.568</v>
      </c>
      <c r="Q21" s="15">
        <f t="shared" si="5"/>
        <v>2738805.1893333332</v>
      </c>
      <c r="R21" s="28"/>
    </row>
    <row r="22" spans="1:18" x14ac:dyDescent="0.25">
      <c r="A22">
        <v>140161</v>
      </c>
      <c r="B22" s="24">
        <v>3122</v>
      </c>
      <c r="C22" s="25" t="s">
        <v>166</v>
      </c>
      <c r="D22" t="s">
        <v>164</v>
      </c>
      <c r="E22" s="26">
        <v>1706</v>
      </c>
      <c r="F22" s="61">
        <v>3660.9751999999999</v>
      </c>
      <c r="G22" s="61">
        <f t="shared" si="0"/>
        <v>2.145940914419695</v>
      </c>
      <c r="H22" s="16">
        <v>2816</v>
      </c>
      <c r="I22" s="28">
        <f t="shared" si="1"/>
        <v>10309306.1632</v>
      </c>
      <c r="J22" s="28"/>
      <c r="K22" s="26">
        <v>72040</v>
      </c>
      <c r="L22" s="61">
        <v>11222.8087</v>
      </c>
      <c r="M22" s="61">
        <f t="shared" si="2"/>
        <v>0.15578579539144918</v>
      </c>
      <c r="N22" s="62">
        <v>856</v>
      </c>
      <c r="O22" s="15">
        <f t="shared" si="4"/>
        <v>9606724.2471999992</v>
      </c>
      <c r="P22" s="15">
        <f t="shared" si="3"/>
        <v>19916030.410399999</v>
      </c>
      <c r="Q22" s="15">
        <f t="shared" si="5"/>
        <v>6638676.8034666665</v>
      </c>
      <c r="R22" s="28"/>
    </row>
    <row r="23" spans="1:18" x14ac:dyDescent="0.25">
      <c r="A23">
        <v>140052</v>
      </c>
      <c r="B23" s="24">
        <v>4001</v>
      </c>
      <c r="C23" s="25" t="s">
        <v>167</v>
      </c>
      <c r="D23" t="s">
        <v>164</v>
      </c>
      <c r="E23" s="26">
        <v>172</v>
      </c>
      <c r="F23" s="61">
        <v>199.97310000000002</v>
      </c>
      <c r="G23" s="61">
        <f t="shared" si="0"/>
        <v>1.1626343023255814</v>
      </c>
      <c r="H23" s="16">
        <v>2816</v>
      </c>
      <c r="I23" s="28">
        <f t="shared" si="1"/>
        <v>563124.24959999998</v>
      </c>
      <c r="J23" s="28"/>
      <c r="K23" s="26">
        <v>11288</v>
      </c>
      <c r="L23" s="61">
        <v>2509.2802999999999</v>
      </c>
      <c r="M23" s="61">
        <f t="shared" si="2"/>
        <v>0.22229627037562011</v>
      </c>
      <c r="N23" s="62">
        <v>856</v>
      </c>
      <c r="O23" s="15">
        <f t="shared" si="4"/>
        <v>2147943.9367999998</v>
      </c>
      <c r="P23" s="15">
        <f t="shared" si="3"/>
        <v>2711068.1864</v>
      </c>
      <c r="Q23" s="15">
        <f t="shared" si="5"/>
        <v>903689.39546666667</v>
      </c>
      <c r="R23" s="28"/>
    </row>
    <row r="24" spans="1:18" x14ac:dyDescent="0.25">
      <c r="A24">
        <v>140065</v>
      </c>
      <c r="B24" s="24">
        <v>4005</v>
      </c>
      <c r="C24" s="25" t="s">
        <v>168</v>
      </c>
      <c r="D24" t="s">
        <v>164</v>
      </c>
      <c r="E24" s="26">
        <v>70</v>
      </c>
      <c r="F24" s="61">
        <v>125.27190000000002</v>
      </c>
      <c r="G24" s="61">
        <f>IFERROR(F24/E24,0)</f>
        <v>1.7895985714285716</v>
      </c>
      <c r="H24" s="16">
        <v>2816</v>
      </c>
      <c r="I24" s="28">
        <f>E24*G24*H24</f>
        <v>352765.67040000006</v>
      </c>
      <c r="J24" s="28"/>
      <c r="K24" s="26">
        <v>7407</v>
      </c>
      <c r="L24" s="61">
        <v>2130.2002999999991</v>
      </c>
      <c r="M24" s="61">
        <f>IFERROR(L24/K24,0)</f>
        <v>0.28759285810719576</v>
      </c>
      <c r="N24" s="62">
        <v>856</v>
      </c>
      <c r="O24" s="15">
        <f>K24*M24*N24</f>
        <v>1823451.4567999991</v>
      </c>
      <c r="P24" s="15">
        <f>O24+I24</f>
        <v>2176217.1271999991</v>
      </c>
      <c r="Q24" s="15">
        <f>P24/3</f>
        <v>725405.70906666631</v>
      </c>
      <c r="R24" s="15"/>
    </row>
    <row r="25" spans="1:18" x14ac:dyDescent="0.25">
      <c r="A25">
        <v>140155</v>
      </c>
      <c r="B25" s="24">
        <v>5008</v>
      </c>
      <c r="C25" s="25" t="s">
        <v>169</v>
      </c>
      <c r="D25" t="s">
        <v>164</v>
      </c>
      <c r="E25" s="26">
        <v>493</v>
      </c>
      <c r="F25" s="61">
        <v>598.20439999999996</v>
      </c>
      <c r="G25" s="61">
        <f t="shared" si="0"/>
        <v>1.2133963488843813</v>
      </c>
      <c r="H25" s="16">
        <v>2816</v>
      </c>
      <c r="I25" s="28">
        <f t="shared" si="1"/>
        <v>1684543.5903999999</v>
      </c>
      <c r="J25" s="28"/>
      <c r="K25" s="26">
        <v>39070</v>
      </c>
      <c r="L25" s="61">
        <v>6751.9669999999996</v>
      </c>
      <c r="M25" s="61">
        <f t="shared" si="2"/>
        <v>0.1728171743025339</v>
      </c>
      <c r="N25" s="62">
        <v>856</v>
      </c>
      <c r="O25" s="15">
        <f t="shared" si="4"/>
        <v>5779683.7519999994</v>
      </c>
      <c r="P25" s="15">
        <f t="shared" si="3"/>
        <v>7464227.3423999995</v>
      </c>
      <c r="Q25" s="15">
        <f t="shared" si="5"/>
        <v>2488075.7807999998</v>
      </c>
      <c r="R25" s="28"/>
    </row>
    <row r="26" spans="1:18" x14ac:dyDescent="0.25">
      <c r="A26">
        <v>140093</v>
      </c>
      <c r="B26" s="24">
        <v>5011</v>
      </c>
      <c r="C26" s="25" t="s">
        <v>170</v>
      </c>
      <c r="D26" t="s">
        <v>164</v>
      </c>
      <c r="E26" s="26">
        <v>866</v>
      </c>
      <c r="F26" s="61">
        <v>1235.5237</v>
      </c>
      <c r="G26" s="61">
        <f t="shared" si="0"/>
        <v>1.4267017321016167</v>
      </c>
      <c r="H26" s="16">
        <v>2816</v>
      </c>
      <c r="I26" s="28">
        <f t="shared" si="1"/>
        <v>3479234.7391999997</v>
      </c>
      <c r="J26" s="28"/>
      <c r="K26" s="26">
        <v>62522</v>
      </c>
      <c r="L26" s="61">
        <v>10601.5527</v>
      </c>
      <c r="M26" s="61">
        <f t="shared" si="2"/>
        <v>0.16956515626499472</v>
      </c>
      <c r="N26" s="62">
        <v>856</v>
      </c>
      <c r="O26" s="15">
        <f t="shared" si="4"/>
        <v>9074929.1112000011</v>
      </c>
      <c r="P26" s="15">
        <f t="shared" si="3"/>
        <v>12554163.850400001</v>
      </c>
      <c r="Q26" s="15">
        <f t="shared" si="5"/>
        <v>4184721.2834666669</v>
      </c>
      <c r="R26" s="28"/>
    </row>
    <row r="27" spans="1:18" x14ac:dyDescent="0.25">
      <c r="B27" s="24">
        <v>5012</v>
      </c>
      <c r="C27" s="25" t="s">
        <v>171</v>
      </c>
      <c r="D27" t="s">
        <v>164</v>
      </c>
      <c r="E27" s="26">
        <v>200</v>
      </c>
      <c r="F27" s="61">
        <v>394.34050000000002</v>
      </c>
      <c r="G27" s="61">
        <f t="shared" si="0"/>
        <v>1.9717025000000001</v>
      </c>
      <c r="H27" s="16">
        <v>2816</v>
      </c>
      <c r="I27" s="28">
        <f t="shared" si="1"/>
        <v>1110462.848</v>
      </c>
      <c r="J27" s="28"/>
      <c r="K27" s="26">
        <v>10549</v>
      </c>
      <c r="L27" s="61">
        <v>2451.5544000000004</v>
      </c>
      <c r="M27" s="61">
        <f t="shared" si="2"/>
        <v>0.23239685278225428</v>
      </c>
      <c r="N27" s="62">
        <v>856</v>
      </c>
      <c r="O27" s="15">
        <f t="shared" si="4"/>
        <v>2098530.5664000004</v>
      </c>
      <c r="P27" s="15">
        <f t="shared" si="3"/>
        <v>3208993.4144000001</v>
      </c>
      <c r="Q27" s="15">
        <f t="shared" si="5"/>
        <v>1069664.4714666668</v>
      </c>
      <c r="R27" s="28"/>
    </row>
    <row r="28" spans="1:18" x14ac:dyDescent="0.25">
      <c r="A28">
        <v>140186</v>
      </c>
      <c r="B28" s="24">
        <v>7002</v>
      </c>
      <c r="C28" s="25" t="s">
        <v>172</v>
      </c>
      <c r="D28" t="s">
        <v>164</v>
      </c>
      <c r="E28" s="26">
        <v>277</v>
      </c>
      <c r="F28" s="61">
        <v>300.55989999999997</v>
      </c>
      <c r="G28" s="61">
        <f t="shared" si="0"/>
        <v>1.0850537906137183</v>
      </c>
      <c r="H28" s="16">
        <v>2816</v>
      </c>
      <c r="I28" s="28">
        <f t="shared" si="1"/>
        <v>846376.67839999986</v>
      </c>
      <c r="J28" s="28"/>
      <c r="K28" s="26">
        <v>21937</v>
      </c>
      <c r="L28" s="61">
        <v>2848.2575000000002</v>
      </c>
      <c r="M28" s="61">
        <f t="shared" si="2"/>
        <v>0.12983805898709944</v>
      </c>
      <c r="N28" s="62">
        <v>856</v>
      </c>
      <c r="O28" s="15">
        <f t="shared" si="4"/>
        <v>2438108.42</v>
      </c>
      <c r="P28" s="15">
        <f t="shared" si="3"/>
        <v>3284485.0983999996</v>
      </c>
      <c r="Q28" s="15">
        <f t="shared" si="5"/>
        <v>1094828.3661333332</v>
      </c>
      <c r="R28" s="28"/>
    </row>
    <row r="29" spans="1:18" x14ac:dyDescent="0.25">
      <c r="A29">
        <v>140119</v>
      </c>
      <c r="B29" s="24">
        <v>8006</v>
      </c>
      <c r="C29" s="25" t="s">
        <v>173</v>
      </c>
      <c r="D29" t="s">
        <v>164</v>
      </c>
      <c r="E29" s="26">
        <v>669</v>
      </c>
      <c r="F29" s="61">
        <v>975.89779999999985</v>
      </c>
      <c r="G29" s="61">
        <f t="shared" si="0"/>
        <v>1.4587411061285498</v>
      </c>
      <c r="H29" s="16">
        <v>2816</v>
      </c>
      <c r="I29" s="28">
        <f t="shared" si="1"/>
        <v>2748128.2047999995</v>
      </c>
      <c r="J29" s="28"/>
      <c r="K29" s="26">
        <v>32261</v>
      </c>
      <c r="L29" s="61">
        <v>7845.2622999999985</v>
      </c>
      <c r="M29" s="61">
        <f t="shared" si="2"/>
        <v>0.24318100182883354</v>
      </c>
      <c r="N29" s="62">
        <v>856</v>
      </c>
      <c r="O29" s="15">
        <f t="shared" si="4"/>
        <v>6715544.5287999986</v>
      </c>
      <c r="P29" s="15">
        <f t="shared" si="3"/>
        <v>9463672.7335999981</v>
      </c>
      <c r="Q29" s="15">
        <f t="shared" si="5"/>
        <v>3154557.577866666</v>
      </c>
      <c r="R29" s="28"/>
    </row>
    <row r="30" spans="1:18" x14ac:dyDescent="0.25">
      <c r="A30">
        <v>140189</v>
      </c>
      <c r="B30" s="24">
        <v>8008</v>
      </c>
      <c r="C30" s="25" t="s">
        <v>174</v>
      </c>
      <c r="D30" t="s">
        <v>164</v>
      </c>
      <c r="E30" s="26">
        <v>150</v>
      </c>
      <c r="F30" s="61">
        <v>236.57280000000003</v>
      </c>
      <c r="G30" s="61">
        <f t="shared" si="0"/>
        <v>1.5771520000000001</v>
      </c>
      <c r="H30" s="16">
        <v>2816</v>
      </c>
      <c r="I30" s="28">
        <f t="shared" si="1"/>
        <v>666189.00480000011</v>
      </c>
      <c r="J30" s="28"/>
      <c r="K30" s="26">
        <v>32125</v>
      </c>
      <c r="L30" s="61">
        <v>4839.0909000000001</v>
      </c>
      <c r="M30" s="61">
        <f t="shared" si="2"/>
        <v>0.15063317976653698</v>
      </c>
      <c r="N30" s="62">
        <v>856</v>
      </c>
      <c r="O30" s="15">
        <f t="shared" si="4"/>
        <v>4142261.8104000003</v>
      </c>
      <c r="P30" s="15">
        <f t="shared" si="3"/>
        <v>4808450.8152000001</v>
      </c>
      <c r="Q30" s="15">
        <f t="shared" si="5"/>
        <v>1602816.9384000001</v>
      </c>
      <c r="R30" s="28"/>
    </row>
    <row r="31" spans="1:18" x14ac:dyDescent="0.25">
      <c r="A31">
        <v>140008</v>
      </c>
      <c r="B31" s="24">
        <v>8016</v>
      </c>
      <c r="C31" s="25" t="s">
        <v>175</v>
      </c>
      <c r="D31" t="s">
        <v>164</v>
      </c>
      <c r="E31" s="26">
        <v>223</v>
      </c>
      <c r="F31" s="61">
        <v>433.00070000000005</v>
      </c>
      <c r="G31" s="61">
        <f>IFERROR(F31/E31,0)</f>
        <v>1.9417071748878927</v>
      </c>
      <c r="H31" s="16">
        <v>2816</v>
      </c>
      <c r="I31" s="28">
        <f>E31*G31*H31</f>
        <v>1219329.9712</v>
      </c>
      <c r="J31" s="28"/>
      <c r="K31" s="26">
        <v>12955</v>
      </c>
      <c r="L31" s="61">
        <v>4451.4152000000013</v>
      </c>
      <c r="M31" s="61">
        <f>IFERROR(L31/K31,0)</f>
        <v>0.34360595908915487</v>
      </c>
      <c r="N31" s="62">
        <v>856</v>
      </c>
      <c r="O31" s="15">
        <f>K31*M31*N31</f>
        <v>3810411.4112000009</v>
      </c>
      <c r="P31" s="15">
        <f>O31+I31</f>
        <v>5029741.3824000005</v>
      </c>
      <c r="Q31" s="15">
        <f>P31/3</f>
        <v>1676580.4608000002</v>
      </c>
      <c r="R31" s="15"/>
    </row>
    <row r="32" spans="1:18" x14ac:dyDescent="0.25">
      <c r="A32">
        <v>140228</v>
      </c>
      <c r="B32" s="24">
        <v>8019</v>
      </c>
      <c r="C32" s="25" t="s">
        <v>176</v>
      </c>
      <c r="D32" t="s">
        <v>164</v>
      </c>
      <c r="E32" s="26">
        <v>146</v>
      </c>
      <c r="F32" s="61">
        <v>147.70450000000002</v>
      </c>
      <c r="G32" s="61">
        <f t="shared" si="0"/>
        <v>1.0116746575342468</v>
      </c>
      <c r="H32" s="16">
        <v>2816</v>
      </c>
      <c r="I32" s="28">
        <f t="shared" si="1"/>
        <v>415935.87200000009</v>
      </c>
      <c r="J32" s="28"/>
      <c r="K32" s="26">
        <v>6933</v>
      </c>
      <c r="L32" s="61">
        <v>1328.8485000000001</v>
      </c>
      <c r="M32" s="61">
        <f t="shared" si="2"/>
        <v>0.19167005625270447</v>
      </c>
      <c r="N32" s="62">
        <v>856</v>
      </c>
      <c r="O32" s="15">
        <f t="shared" si="4"/>
        <v>1137494.3160000001</v>
      </c>
      <c r="P32" s="15">
        <f t="shared" si="3"/>
        <v>1553430.1880000001</v>
      </c>
      <c r="Q32" s="15">
        <f t="shared" si="5"/>
        <v>517810.06266666669</v>
      </c>
      <c r="R32" s="28"/>
    </row>
    <row r="33" spans="1:18" x14ac:dyDescent="0.25">
      <c r="A33">
        <v>140209</v>
      </c>
      <c r="B33" s="24">
        <v>10003</v>
      </c>
      <c r="C33" s="25" t="s">
        <v>177</v>
      </c>
      <c r="D33" t="s">
        <v>164</v>
      </c>
      <c r="E33" s="26">
        <v>417</v>
      </c>
      <c r="F33" s="61">
        <v>567.50700000000006</v>
      </c>
      <c r="G33" s="61">
        <f t="shared" si="0"/>
        <v>1.3609280575539571</v>
      </c>
      <c r="H33" s="16">
        <v>2816</v>
      </c>
      <c r="I33" s="28">
        <f t="shared" si="1"/>
        <v>1598099.7120000003</v>
      </c>
      <c r="J33" s="28"/>
      <c r="K33" s="26">
        <v>22234</v>
      </c>
      <c r="L33" s="61">
        <v>4154.1112000000003</v>
      </c>
      <c r="M33" s="61">
        <f t="shared" si="2"/>
        <v>0.18683598093010706</v>
      </c>
      <c r="N33" s="62">
        <v>856</v>
      </c>
      <c r="O33" s="15">
        <f t="shared" si="4"/>
        <v>3555919.1872</v>
      </c>
      <c r="P33" s="15">
        <f t="shared" si="3"/>
        <v>5154018.8991999999</v>
      </c>
      <c r="Q33" s="15">
        <f t="shared" si="5"/>
        <v>1718006.2997333333</v>
      </c>
      <c r="R33" s="28"/>
    </row>
    <row r="34" spans="1:18" x14ac:dyDescent="0.25">
      <c r="A34">
        <v>140088</v>
      </c>
      <c r="B34" s="24">
        <v>11001</v>
      </c>
      <c r="C34" s="25" t="s">
        <v>178</v>
      </c>
      <c r="D34" t="s">
        <v>164</v>
      </c>
      <c r="E34" s="26">
        <v>184</v>
      </c>
      <c r="F34" s="61">
        <v>225.75369999999995</v>
      </c>
      <c r="G34" s="61">
        <f t="shared" si="0"/>
        <v>1.2269222826086954</v>
      </c>
      <c r="H34" s="16">
        <v>2816</v>
      </c>
      <c r="I34" s="28">
        <f t="shared" si="1"/>
        <v>635722.41919999989</v>
      </c>
      <c r="J34" s="28"/>
      <c r="K34" s="26">
        <v>10251</v>
      </c>
      <c r="L34" s="61">
        <v>2974.9076000000005</v>
      </c>
      <c r="M34" s="61">
        <f t="shared" si="2"/>
        <v>0.29020657496829583</v>
      </c>
      <c r="N34" s="62">
        <v>856</v>
      </c>
      <c r="O34" s="15">
        <f t="shared" si="4"/>
        <v>2546520.9056000002</v>
      </c>
      <c r="P34" s="15">
        <f t="shared" si="3"/>
        <v>3182243.3248000001</v>
      </c>
      <c r="Q34" s="15">
        <f t="shared" si="5"/>
        <v>1060747.7749333333</v>
      </c>
      <c r="R34" s="28"/>
    </row>
    <row r="35" spans="1:18" x14ac:dyDescent="0.25">
      <c r="A35">
        <v>140084</v>
      </c>
      <c r="B35" s="24">
        <v>11006</v>
      </c>
      <c r="C35" s="25" t="s">
        <v>179</v>
      </c>
      <c r="D35" t="s">
        <v>164</v>
      </c>
      <c r="E35" s="26">
        <v>558</v>
      </c>
      <c r="F35" s="61">
        <v>592.96339999999998</v>
      </c>
      <c r="G35" s="61">
        <f t="shared" si="0"/>
        <v>1.0626584229390681</v>
      </c>
      <c r="H35" s="16">
        <v>2816</v>
      </c>
      <c r="I35" s="28">
        <f t="shared" si="1"/>
        <v>1669784.9343999999</v>
      </c>
      <c r="J35" s="28"/>
      <c r="K35" s="26">
        <v>28802</v>
      </c>
      <c r="L35" s="61">
        <v>6283.2176999999992</v>
      </c>
      <c r="M35" s="61">
        <f t="shared" si="2"/>
        <v>0.218152131796403</v>
      </c>
      <c r="N35" s="62">
        <v>856</v>
      </c>
      <c r="O35" s="15">
        <f t="shared" si="4"/>
        <v>5378434.3511999995</v>
      </c>
      <c r="P35" s="15">
        <f t="shared" si="3"/>
        <v>7048219.2855999991</v>
      </c>
      <c r="Q35" s="15">
        <f t="shared" si="5"/>
        <v>2349406.4285333329</v>
      </c>
      <c r="R35" s="28"/>
    </row>
    <row r="36" spans="1:18" x14ac:dyDescent="0.25">
      <c r="B36" s="24">
        <v>13020</v>
      </c>
      <c r="C36" s="25" t="s">
        <v>180</v>
      </c>
      <c r="D36" t="s">
        <v>164</v>
      </c>
      <c r="E36" s="26">
        <v>609</v>
      </c>
      <c r="F36" s="61">
        <v>728.60209999999995</v>
      </c>
      <c r="G36" s="61">
        <f t="shared" si="0"/>
        <v>1.1963909688013135</v>
      </c>
      <c r="H36" s="16">
        <v>2816</v>
      </c>
      <c r="I36" s="28">
        <f t="shared" si="1"/>
        <v>2051743.5135999999</v>
      </c>
      <c r="J36" s="28"/>
      <c r="K36" s="26">
        <v>22440</v>
      </c>
      <c r="L36" s="61">
        <v>6851.4446000000025</v>
      </c>
      <c r="M36" s="61">
        <f t="shared" si="2"/>
        <v>0.305322843137255</v>
      </c>
      <c r="N36" s="62">
        <v>856</v>
      </c>
      <c r="O36" s="15">
        <f t="shared" si="4"/>
        <v>5864836.5776000023</v>
      </c>
      <c r="P36" s="15">
        <f t="shared" si="3"/>
        <v>7916580.0912000025</v>
      </c>
      <c r="Q36" s="15">
        <f t="shared" si="5"/>
        <v>2638860.030400001</v>
      </c>
      <c r="R36" s="28"/>
    </row>
    <row r="37" spans="1:18" x14ac:dyDescent="0.25">
      <c r="B37" s="24">
        <v>13027</v>
      </c>
      <c r="C37" s="25" t="s">
        <v>181</v>
      </c>
      <c r="D37" t="s">
        <v>164</v>
      </c>
      <c r="E37" s="26">
        <v>895</v>
      </c>
      <c r="F37" s="61">
        <v>2478.8712</v>
      </c>
      <c r="G37" s="61">
        <f t="shared" si="0"/>
        <v>2.7696884916201117</v>
      </c>
      <c r="H37" s="16">
        <v>2816</v>
      </c>
      <c r="I37" s="28">
        <f t="shared" si="1"/>
        <v>6980501.2992000002</v>
      </c>
      <c r="J37" s="28"/>
      <c r="K37" s="26">
        <v>82602</v>
      </c>
      <c r="L37" s="61">
        <v>15641.8537</v>
      </c>
      <c r="M37" s="61">
        <f t="shared" si="2"/>
        <v>0.18936410377472701</v>
      </c>
      <c r="N37" s="62">
        <v>856</v>
      </c>
      <c r="O37" s="15">
        <f t="shared" si="4"/>
        <v>13389426.767200001</v>
      </c>
      <c r="P37" s="15">
        <f t="shared" si="3"/>
        <v>20369928.066399999</v>
      </c>
      <c r="Q37" s="15">
        <f t="shared" si="5"/>
        <v>6789976.0221333327</v>
      </c>
      <c r="R37" s="28"/>
    </row>
    <row r="38" spans="1:18" x14ac:dyDescent="0.25">
      <c r="A38">
        <v>140064</v>
      </c>
      <c r="B38" s="24">
        <v>13046</v>
      </c>
      <c r="C38" s="25" t="s">
        <v>182</v>
      </c>
      <c r="D38" t="s">
        <v>164</v>
      </c>
      <c r="E38" s="26">
        <v>434</v>
      </c>
      <c r="F38" s="61">
        <v>432.73400000000009</v>
      </c>
      <c r="G38" s="61">
        <f t="shared" si="0"/>
        <v>0.99708294930875596</v>
      </c>
      <c r="H38" s="16">
        <v>2816</v>
      </c>
      <c r="I38" s="28">
        <f t="shared" si="1"/>
        <v>1218578.9440000004</v>
      </c>
      <c r="J38" s="28"/>
      <c r="K38" s="26">
        <v>37735</v>
      </c>
      <c r="L38" s="61">
        <v>9673.5477999999966</v>
      </c>
      <c r="M38" s="61">
        <f t="shared" si="2"/>
        <v>0.25635478468265527</v>
      </c>
      <c r="N38" s="62">
        <v>856</v>
      </c>
      <c r="O38" s="15">
        <f t="shared" si="4"/>
        <v>8280556.916799997</v>
      </c>
      <c r="P38" s="15">
        <f t="shared" si="3"/>
        <v>9499135.860799998</v>
      </c>
      <c r="Q38" s="15">
        <f t="shared" si="5"/>
        <v>3166378.6202666662</v>
      </c>
      <c r="R38" s="28"/>
    </row>
    <row r="39" spans="1:18" x14ac:dyDescent="0.25">
      <c r="B39" s="24">
        <v>13047</v>
      </c>
      <c r="C39" s="25" t="s">
        <v>183</v>
      </c>
      <c r="D39" t="s">
        <v>164</v>
      </c>
      <c r="E39" s="26">
        <v>261</v>
      </c>
      <c r="F39" s="61">
        <v>249.43450000000001</v>
      </c>
      <c r="G39" s="61">
        <f t="shared" si="0"/>
        <v>0.95568773946360164</v>
      </c>
      <c r="H39" s="16">
        <v>2816</v>
      </c>
      <c r="I39" s="28">
        <f t="shared" si="1"/>
        <v>702407.55200000003</v>
      </c>
      <c r="J39" s="28"/>
      <c r="K39" s="26">
        <v>25667</v>
      </c>
      <c r="L39" s="61">
        <v>6377.7521999999999</v>
      </c>
      <c r="M39" s="61">
        <f t="shared" si="2"/>
        <v>0.248480624926949</v>
      </c>
      <c r="N39" s="62">
        <v>856</v>
      </c>
      <c r="O39" s="15">
        <f t="shared" si="4"/>
        <v>5459355.8832</v>
      </c>
      <c r="P39" s="15">
        <f t="shared" si="3"/>
        <v>6161763.4352000002</v>
      </c>
      <c r="Q39" s="15">
        <f t="shared" si="5"/>
        <v>2053921.1450666666</v>
      </c>
    </row>
    <row r="40" spans="1:18" x14ac:dyDescent="0.25">
      <c r="B40" s="24">
        <v>14002</v>
      </c>
      <c r="C40" s="25" t="s">
        <v>184</v>
      </c>
      <c r="D40" t="s">
        <v>164</v>
      </c>
      <c r="E40" s="26">
        <v>409</v>
      </c>
      <c r="F40" s="61">
        <v>551.45799999999997</v>
      </c>
      <c r="G40" s="61">
        <f t="shared" si="0"/>
        <v>1.3483080684596576</v>
      </c>
      <c r="H40" s="16">
        <v>2816</v>
      </c>
      <c r="I40" s="28">
        <f t="shared" si="1"/>
        <v>1552905.7279999999</v>
      </c>
      <c r="J40" s="28"/>
      <c r="K40" s="26">
        <v>30717</v>
      </c>
      <c r="L40" s="61">
        <v>6622.6262999999999</v>
      </c>
      <c r="M40" s="61">
        <f t="shared" si="2"/>
        <v>0.21560133802129114</v>
      </c>
      <c r="N40" s="62">
        <v>856</v>
      </c>
      <c r="O40" s="15">
        <f t="shared" si="4"/>
        <v>5668968.1128000002</v>
      </c>
      <c r="P40" s="15">
        <f t="shared" si="3"/>
        <v>7221873.8408000004</v>
      </c>
      <c r="Q40" s="15">
        <f t="shared" si="5"/>
        <v>2407291.2802666668</v>
      </c>
    </row>
    <row r="41" spans="1:18" x14ac:dyDescent="0.25">
      <c r="B41" s="24">
        <v>15008</v>
      </c>
      <c r="C41" s="25" t="s">
        <v>185</v>
      </c>
      <c r="D41" t="s">
        <v>164</v>
      </c>
      <c r="E41" s="26">
        <v>2005</v>
      </c>
      <c r="F41" s="61">
        <v>3926.1162000000008</v>
      </c>
      <c r="G41" s="61">
        <f t="shared" si="0"/>
        <v>1.9581626932668332</v>
      </c>
      <c r="H41" s="16">
        <v>2816</v>
      </c>
      <c r="I41" s="28">
        <f t="shared" si="1"/>
        <v>11055943.219200002</v>
      </c>
      <c r="J41" s="28"/>
      <c r="K41" s="26">
        <v>30552</v>
      </c>
      <c r="L41" s="61">
        <v>12978.579899999997</v>
      </c>
      <c r="M41" s="61">
        <f t="shared" si="2"/>
        <v>0.42480295561665349</v>
      </c>
      <c r="N41" s="62">
        <v>856</v>
      </c>
      <c r="O41" s="15">
        <f t="shared" si="4"/>
        <v>11109664.394399997</v>
      </c>
      <c r="P41" s="15">
        <f t="shared" si="3"/>
        <v>22165607.613600001</v>
      </c>
      <c r="Q41" s="15">
        <f t="shared" si="5"/>
        <v>7388535.8711999999</v>
      </c>
    </row>
    <row r="42" spans="1:18" x14ac:dyDescent="0.25">
      <c r="B42" s="24">
        <v>16006</v>
      </c>
      <c r="C42" s="25" t="s">
        <v>186</v>
      </c>
      <c r="D42" t="s">
        <v>164</v>
      </c>
      <c r="E42" s="26">
        <v>1022</v>
      </c>
      <c r="F42" s="61">
        <v>1005.0625000000002</v>
      </c>
      <c r="G42" s="61">
        <f t="shared" si="0"/>
        <v>0.98342710371819986</v>
      </c>
      <c r="H42" s="16">
        <v>2816</v>
      </c>
      <c r="I42" s="28">
        <f t="shared" si="1"/>
        <v>2830256.0000000005</v>
      </c>
      <c r="J42" s="28"/>
      <c r="K42" s="26">
        <v>30070</v>
      </c>
      <c r="L42" s="61">
        <v>5600.1232</v>
      </c>
      <c r="M42" s="61">
        <f t="shared" si="2"/>
        <v>0.18623622214832058</v>
      </c>
      <c r="N42" s="62">
        <v>856</v>
      </c>
      <c r="O42" s="15">
        <f t="shared" si="4"/>
        <v>4793705.4592000004</v>
      </c>
      <c r="P42" s="15">
        <f t="shared" si="3"/>
        <v>7623961.4592000004</v>
      </c>
      <c r="Q42" s="15">
        <f t="shared" si="5"/>
        <v>2541320.4864000003</v>
      </c>
    </row>
    <row r="43" spans="1:18" x14ac:dyDescent="0.25">
      <c r="B43" s="24">
        <v>16007</v>
      </c>
      <c r="C43" s="25" t="s">
        <v>187</v>
      </c>
      <c r="D43" t="s">
        <v>164</v>
      </c>
      <c r="E43" s="26">
        <v>1795</v>
      </c>
      <c r="F43" s="61">
        <v>4212.2760999999991</v>
      </c>
      <c r="G43" s="61">
        <f t="shared" si="0"/>
        <v>2.3466719220055707</v>
      </c>
      <c r="H43" s="16">
        <v>2816</v>
      </c>
      <c r="I43" s="28">
        <f t="shared" si="1"/>
        <v>11861769.497599997</v>
      </c>
      <c r="J43" s="28"/>
      <c r="K43" s="26">
        <v>96532</v>
      </c>
      <c r="L43" s="61">
        <v>22183.350699999992</v>
      </c>
      <c r="M43" s="61">
        <f t="shared" si="2"/>
        <v>0.22980307773588024</v>
      </c>
      <c r="N43" s="62">
        <v>856</v>
      </c>
      <c r="O43" s="15">
        <f t="shared" si="4"/>
        <v>18988948.199199993</v>
      </c>
      <c r="P43" s="15">
        <f t="shared" si="3"/>
        <v>30850717.69679999</v>
      </c>
      <c r="Q43" s="15">
        <f t="shared" si="5"/>
        <v>10283572.565599997</v>
      </c>
    </row>
    <row r="44" spans="1:18" x14ac:dyDescent="0.25">
      <c r="B44" s="63">
        <v>18005</v>
      </c>
      <c r="C44" s="25" t="s">
        <v>188</v>
      </c>
      <c r="D44" t="s">
        <v>164</v>
      </c>
      <c r="E44" s="26">
        <v>227</v>
      </c>
      <c r="F44" s="61">
        <v>356.15260000000001</v>
      </c>
      <c r="G44" s="61">
        <f>IFERROR(F44/E44,0)</f>
        <v>1.5689541850220265</v>
      </c>
      <c r="H44" s="16">
        <v>2816</v>
      </c>
      <c r="I44" s="28">
        <f>E44*G44*H44</f>
        <v>1002925.7216</v>
      </c>
      <c r="J44" s="28"/>
      <c r="K44" s="26">
        <v>13477</v>
      </c>
      <c r="L44" s="61">
        <v>2169.8902000000003</v>
      </c>
      <c r="M44" s="61">
        <f>IFERROR(L44/K44,0)</f>
        <v>0.16100691548564222</v>
      </c>
      <c r="N44" s="62">
        <v>856</v>
      </c>
      <c r="O44" s="15">
        <f>K44*M44*N44</f>
        <v>1857426.0112000003</v>
      </c>
      <c r="P44" s="15">
        <f>O44+I44</f>
        <v>2860351.7328000003</v>
      </c>
      <c r="Q44" s="15">
        <f>P44/3</f>
        <v>953450.57760000008</v>
      </c>
    </row>
    <row r="45" spans="1:18" x14ac:dyDescent="0.25">
      <c r="B45" s="24">
        <v>18006</v>
      </c>
      <c r="C45" s="25" t="s">
        <v>189</v>
      </c>
      <c r="D45" t="s">
        <v>164</v>
      </c>
      <c r="E45" s="26">
        <v>1267</v>
      </c>
      <c r="F45" s="61">
        <v>1502.0944</v>
      </c>
      <c r="G45" s="61">
        <f t="shared" si="0"/>
        <v>1.1855520126282557</v>
      </c>
      <c r="H45" s="16">
        <v>2816</v>
      </c>
      <c r="I45" s="28">
        <f t="shared" si="1"/>
        <v>4229897.8303999994</v>
      </c>
      <c r="J45" s="28"/>
      <c r="K45" s="26">
        <v>71905</v>
      </c>
      <c r="L45" s="61">
        <v>15470.936299999996</v>
      </c>
      <c r="M45" s="61">
        <f t="shared" si="2"/>
        <v>0.21515800431124393</v>
      </c>
      <c r="N45" s="62">
        <v>856</v>
      </c>
      <c r="O45" s="15">
        <f t="shared" si="4"/>
        <v>13243121.472799996</v>
      </c>
      <c r="P45" s="15">
        <f t="shared" si="3"/>
        <v>17473019.303199995</v>
      </c>
      <c r="Q45" s="15">
        <f t="shared" si="5"/>
        <v>5824339.7677333318</v>
      </c>
    </row>
    <row r="46" spans="1:18" x14ac:dyDescent="0.25">
      <c r="B46" s="24">
        <v>18015</v>
      </c>
      <c r="C46" s="25" t="s">
        <v>190</v>
      </c>
      <c r="D46" t="s">
        <v>164</v>
      </c>
      <c r="E46" s="26">
        <v>428</v>
      </c>
      <c r="F46" s="61">
        <v>465.88830000000002</v>
      </c>
      <c r="G46" s="61">
        <f t="shared" si="0"/>
        <v>1.0885240654205608</v>
      </c>
      <c r="H46" s="16">
        <v>2816</v>
      </c>
      <c r="I46" s="28">
        <f t="shared" si="1"/>
        <v>1311941.4528000001</v>
      </c>
      <c r="J46" s="28"/>
      <c r="K46" s="26">
        <v>37173</v>
      </c>
      <c r="L46" s="61">
        <v>7799.1919000000016</v>
      </c>
      <c r="M46" s="61">
        <f t="shared" si="2"/>
        <v>0.209807976219299</v>
      </c>
      <c r="N46" s="62">
        <v>856</v>
      </c>
      <c r="O46" s="15">
        <f t="shared" si="4"/>
        <v>6676108.266400001</v>
      </c>
      <c r="P46" s="15">
        <f t="shared" si="3"/>
        <v>7988049.7192000011</v>
      </c>
      <c r="Q46" s="15">
        <f t="shared" si="5"/>
        <v>2662683.2397333337</v>
      </c>
    </row>
    <row r="47" spans="1:18" x14ac:dyDescent="0.25">
      <c r="B47" s="24">
        <v>19006</v>
      </c>
      <c r="C47" s="25" t="s">
        <v>191</v>
      </c>
      <c r="D47" t="s">
        <v>164</v>
      </c>
      <c r="E47" s="26">
        <v>868</v>
      </c>
      <c r="F47" s="61">
        <v>1438.1960999999999</v>
      </c>
      <c r="G47" s="61">
        <f t="shared" si="0"/>
        <v>1.6569079493087557</v>
      </c>
      <c r="H47" s="16">
        <v>2816</v>
      </c>
      <c r="I47" s="28">
        <f t="shared" si="1"/>
        <v>4049960.2175999996</v>
      </c>
      <c r="J47" s="28"/>
      <c r="K47" s="26">
        <v>62908</v>
      </c>
      <c r="L47" s="61">
        <v>10786.478499999997</v>
      </c>
      <c r="M47" s="61">
        <f t="shared" si="2"/>
        <v>0.17146433680930878</v>
      </c>
      <c r="N47" s="62">
        <v>856</v>
      </c>
      <c r="O47" s="15">
        <f t="shared" si="4"/>
        <v>9233225.5959999971</v>
      </c>
      <c r="P47" s="15">
        <f t="shared" si="3"/>
        <v>13283185.813599996</v>
      </c>
      <c r="Q47" s="15">
        <f t="shared" si="5"/>
        <v>4427728.6045333324</v>
      </c>
    </row>
    <row r="48" spans="1:18" x14ac:dyDescent="0.25">
      <c r="B48" s="24">
        <v>19007</v>
      </c>
      <c r="C48" s="25" t="s">
        <v>192</v>
      </c>
      <c r="D48" t="s">
        <v>164</v>
      </c>
      <c r="E48" s="26">
        <v>1291</v>
      </c>
      <c r="F48" s="61">
        <v>2057.2761999999993</v>
      </c>
      <c r="G48" s="61">
        <f t="shared" si="0"/>
        <v>1.5935524399690157</v>
      </c>
      <c r="H48" s="16">
        <v>2816</v>
      </c>
      <c r="I48" s="28">
        <f t="shared" si="1"/>
        <v>5793289.7791999979</v>
      </c>
      <c r="J48" s="28"/>
      <c r="K48" s="26">
        <v>29446</v>
      </c>
      <c r="L48" s="61">
        <v>9121.3029999999999</v>
      </c>
      <c r="M48" s="61">
        <f t="shared" si="2"/>
        <v>0.30976373701012022</v>
      </c>
      <c r="N48" s="62">
        <v>856</v>
      </c>
      <c r="O48" s="15">
        <f t="shared" si="4"/>
        <v>7807835.3679999998</v>
      </c>
      <c r="P48" s="15">
        <f t="shared" si="3"/>
        <v>13601125.147199998</v>
      </c>
      <c r="Q48" s="15">
        <f t="shared" si="5"/>
        <v>4533708.3823999995</v>
      </c>
    </row>
    <row r="49" spans="2:17" x14ac:dyDescent="0.25">
      <c r="B49" s="24">
        <v>21002</v>
      </c>
      <c r="C49" s="25" t="s">
        <v>193</v>
      </c>
      <c r="D49" t="s">
        <v>164</v>
      </c>
      <c r="E49" s="26">
        <v>1507</v>
      </c>
      <c r="F49" s="61">
        <v>2198.6128000000003</v>
      </c>
      <c r="G49" s="61">
        <f t="shared" si="0"/>
        <v>1.4589335102853354</v>
      </c>
      <c r="H49" s="16">
        <v>2816</v>
      </c>
      <c r="I49" s="28">
        <f t="shared" si="1"/>
        <v>6191293.6448000008</v>
      </c>
      <c r="J49" s="28"/>
      <c r="K49" s="26">
        <v>106094</v>
      </c>
      <c r="L49" s="61">
        <v>22656.565500000004</v>
      </c>
      <c r="M49" s="61">
        <f t="shared" si="2"/>
        <v>0.21355180783079161</v>
      </c>
      <c r="N49" s="62">
        <v>856</v>
      </c>
      <c r="O49" s="15">
        <f t="shared" si="4"/>
        <v>19394020.068000004</v>
      </c>
      <c r="P49" s="15">
        <f t="shared" si="3"/>
        <v>25585313.712800004</v>
      </c>
      <c r="Q49" s="15">
        <f t="shared" si="5"/>
        <v>8528437.9042666685</v>
      </c>
    </row>
    <row r="50" spans="2:17" x14ac:dyDescent="0.25">
      <c r="B50" s="24">
        <v>23003</v>
      </c>
      <c r="C50" s="25" t="s">
        <v>194</v>
      </c>
      <c r="D50" t="s">
        <v>164</v>
      </c>
      <c r="E50" s="26">
        <v>207</v>
      </c>
      <c r="F50" s="61">
        <v>346.02889999999996</v>
      </c>
      <c r="G50" s="61">
        <f t="shared" si="0"/>
        <v>1.6716371980676328</v>
      </c>
      <c r="H50" s="16">
        <v>2816</v>
      </c>
      <c r="I50" s="28">
        <f t="shared" si="1"/>
        <v>974417.38239999989</v>
      </c>
      <c r="J50" s="28"/>
      <c r="K50" s="26">
        <v>15606</v>
      </c>
      <c r="L50" s="61">
        <v>3003.7858999999999</v>
      </c>
      <c r="M50" s="61">
        <f t="shared" si="2"/>
        <v>0.19247634884018966</v>
      </c>
      <c r="N50" s="62">
        <v>856</v>
      </c>
      <c r="O50" s="15">
        <f t="shared" si="4"/>
        <v>2571240.7303999998</v>
      </c>
      <c r="P50" s="15">
        <f t="shared" si="3"/>
        <v>3545658.1127999998</v>
      </c>
      <c r="Q50" s="15">
        <f t="shared" si="5"/>
        <v>1181886.0375999999</v>
      </c>
    </row>
    <row r="51" spans="2:17" x14ac:dyDescent="0.25">
      <c r="B51" s="24">
        <v>23008</v>
      </c>
      <c r="C51" s="25" t="s">
        <v>195</v>
      </c>
      <c r="D51" t="s">
        <v>164</v>
      </c>
      <c r="E51" s="26">
        <v>607</v>
      </c>
      <c r="F51" s="61">
        <v>840.82259999999974</v>
      </c>
      <c r="G51" s="61">
        <f t="shared" si="0"/>
        <v>1.3852102141680391</v>
      </c>
      <c r="H51" s="16">
        <v>2816</v>
      </c>
      <c r="I51" s="28">
        <f t="shared" si="1"/>
        <v>2367756.4415999991</v>
      </c>
      <c r="J51" s="28"/>
      <c r="K51" s="26">
        <v>132593</v>
      </c>
      <c r="L51" s="61">
        <v>11642.742999999997</v>
      </c>
      <c r="M51" s="61">
        <f t="shared" si="2"/>
        <v>8.7808127125866345E-2</v>
      </c>
      <c r="N51" s="62">
        <v>856</v>
      </c>
      <c r="O51" s="15">
        <f t="shared" si="4"/>
        <v>9966188.0079999976</v>
      </c>
      <c r="P51" s="15">
        <f t="shared" si="3"/>
        <v>12333944.449599996</v>
      </c>
      <c r="Q51" s="15">
        <f t="shared" si="5"/>
        <v>4111314.8165333322</v>
      </c>
    </row>
    <row r="52" spans="2:17" x14ac:dyDescent="0.25">
      <c r="B52" s="24">
        <v>31000</v>
      </c>
      <c r="C52" s="25" t="s">
        <v>196</v>
      </c>
      <c r="D52" t="s">
        <v>164</v>
      </c>
      <c r="E52" s="26">
        <v>532</v>
      </c>
      <c r="F52" s="61">
        <v>680.10140000000001</v>
      </c>
      <c r="G52" s="61">
        <f t="shared" si="0"/>
        <v>1.2783860902255639</v>
      </c>
      <c r="H52" s="16">
        <v>2816</v>
      </c>
      <c r="I52" s="28">
        <f t="shared" si="1"/>
        <v>1915165.5424000002</v>
      </c>
      <c r="J52" s="28"/>
      <c r="K52" s="26">
        <v>9699</v>
      </c>
      <c r="L52" s="61">
        <v>2781.0644000000002</v>
      </c>
      <c r="M52" s="61">
        <f t="shared" si="2"/>
        <v>0.28673723064233431</v>
      </c>
      <c r="N52" s="62">
        <v>856</v>
      </c>
      <c r="O52" s="15">
        <f t="shared" si="4"/>
        <v>2380591.1264000004</v>
      </c>
      <c r="P52" s="15">
        <f t="shared" si="3"/>
        <v>4295756.6688000001</v>
      </c>
      <c r="Q52" s="15">
        <f t="shared" si="5"/>
        <v>1431918.8896000001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DCF68-ED5D-4F8E-AB91-96FAADD27D5A}">
  <dimension ref="A1:T54"/>
  <sheetViews>
    <sheetView tabSelected="1" topLeftCell="B1" zoomScale="79" workbookViewId="0">
      <pane ySplit="8" topLeftCell="A9" activePane="bottomLeft" state="frozen"/>
      <selection activeCell="F10" sqref="F10"/>
      <selection pane="bottomLeft" activeCell="C41" sqref="C41"/>
    </sheetView>
  </sheetViews>
  <sheetFormatPr defaultRowHeight="15" x14ac:dyDescent="0.25"/>
  <cols>
    <col min="1" max="1" width="9.140625" hidden="1" customWidth="1"/>
    <col min="2" max="2" width="8.85546875" bestFit="1" customWidth="1"/>
    <col min="3" max="3" width="36.5703125" customWidth="1"/>
    <col min="4" max="4" width="15.85546875" customWidth="1"/>
    <col min="5" max="5" width="9.7109375" style="26" bestFit="1" customWidth="1"/>
    <col min="6" max="6" width="9.7109375" bestFit="1" customWidth="1"/>
    <col min="7" max="7" width="9.42578125" bestFit="1" customWidth="1"/>
    <col min="8" max="8" width="11.28515625" customWidth="1"/>
    <col min="9" max="9" width="13.5703125" customWidth="1"/>
    <col min="10" max="10" width="4.42578125" customWidth="1"/>
    <col min="11" max="11" width="10.7109375" bestFit="1" customWidth="1"/>
    <col min="12" max="12" width="10.42578125" bestFit="1" customWidth="1"/>
    <col min="13" max="13" width="9.42578125" bestFit="1" customWidth="1"/>
    <col min="15" max="15" width="16.42578125" bestFit="1" customWidth="1"/>
    <col min="16" max="16" width="8.28515625" hidden="1" customWidth="1"/>
    <col min="17" max="17" width="16.42578125" bestFit="1" customWidth="1"/>
    <col min="18" max="18" width="14.28515625" bestFit="1" customWidth="1"/>
    <col min="20" max="20" width="12.42578125" bestFit="1" customWidth="1"/>
  </cols>
  <sheetData>
    <row r="1" spans="1:18" x14ac:dyDescent="0.25">
      <c r="B1" s="1" t="s">
        <v>0</v>
      </c>
      <c r="E1"/>
    </row>
    <row r="2" spans="1:18" x14ac:dyDescent="0.25">
      <c r="B2" s="1" t="s">
        <v>197</v>
      </c>
      <c r="E2"/>
    </row>
    <row r="3" spans="1:18" x14ac:dyDescent="0.25">
      <c r="E3"/>
    </row>
    <row r="4" spans="1:18" x14ac:dyDescent="0.25">
      <c r="B4" s="1" t="s">
        <v>6</v>
      </c>
      <c r="E4" s="52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x14ac:dyDescent="0.25">
      <c r="B5" s="1"/>
      <c r="E5" s="64"/>
      <c r="F5" s="65"/>
      <c r="G5" s="66"/>
      <c r="H5" s="53"/>
      <c r="I5" s="53"/>
      <c r="J5" s="53"/>
      <c r="K5" s="53"/>
      <c r="L5" s="53"/>
      <c r="M5" s="54">
        <f>AVERAGE(M9:M36)</f>
        <v>0.21498127210794518</v>
      </c>
      <c r="N5" s="53"/>
      <c r="O5" s="55">
        <f>O6*4</f>
        <v>439367828.24180001</v>
      </c>
      <c r="P5" s="53"/>
      <c r="Q5" s="56">
        <f>Q7*4</f>
        <v>610118168.16432583</v>
      </c>
      <c r="R5" s="53"/>
    </row>
    <row r="6" spans="1:18" s="65" customFormat="1" x14ac:dyDescent="0.25">
      <c r="B6" s="1" t="s">
        <v>7</v>
      </c>
      <c r="E6" s="52">
        <v>12180</v>
      </c>
      <c r="F6" s="52">
        <v>16268.134520057716</v>
      </c>
      <c r="G6" s="53">
        <f>F6/E6</f>
        <v>1.3356432282477599</v>
      </c>
      <c r="H6" s="53"/>
      <c r="I6" s="52">
        <f>SUM(I9:I53)</f>
        <v>42687584.980631463</v>
      </c>
      <c r="J6" s="52"/>
      <c r="K6" s="52">
        <v>599728</v>
      </c>
      <c r="L6" s="52">
        <v>136534.44010000001</v>
      </c>
      <c r="M6" s="53">
        <f>L6/K6</f>
        <v>0.22766060630819307</v>
      </c>
      <c r="N6" s="53"/>
      <c r="O6" s="52">
        <f>SUM(O9:O53)</f>
        <v>109841957.06045</v>
      </c>
      <c r="P6" s="52">
        <f t="shared" ref="P6:Q6" si="0">SUM(P9:P53)</f>
        <v>0</v>
      </c>
      <c r="Q6" s="52">
        <f t="shared" si="0"/>
        <v>152529542.04108146</v>
      </c>
      <c r="R6" s="53"/>
    </row>
    <row r="7" spans="1:18" x14ac:dyDescent="0.25">
      <c r="E7" s="57" t="s">
        <v>143</v>
      </c>
      <c r="F7" s="57"/>
      <c r="G7" s="57"/>
      <c r="H7" s="57"/>
      <c r="I7" s="57"/>
      <c r="J7" s="58"/>
      <c r="K7" s="57" t="s">
        <v>144</v>
      </c>
      <c r="L7" s="57"/>
      <c r="M7" s="57"/>
      <c r="N7" s="57"/>
      <c r="O7" s="57"/>
      <c r="P7" s="58"/>
      <c r="Q7" s="59">
        <f>SUM(Q9:Q53)</f>
        <v>152529542.04108146</v>
      </c>
      <c r="R7" s="59">
        <f>SUM(R9:R53)</f>
        <v>50843180.680360474</v>
      </c>
    </row>
    <row r="8" spans="1:18" ht="45" x14ac:dyDescent="0.25">
      <c r="B8" s="18" t="s">
        <v>8</v>
      </c>
      <c r="C8" s="18" t="s">
        <v>9</v>
      </c>
      <c r="D8" s="67" t="s">
        <v>145</v>
      </c>
      <c r="E8" s="19" t="s">
        <v>146</v>
      </c>
      <c r="F8" s="18" t="s">
        <v>147</v>
      </c>
      <c r="G8" s="18" t="s">
        <v>148</v>
      </c>
      <c r="H8" s="18" t="s">
        <v>149</v>
      </c>
      <c r="I8" s="18" t="s">
        <v>150</v>
      </c>
      <c r="J8" s="60"/>
      <c r="K8" s="18" t="s">
        <v>151</v>
      </c>
      <c r="L8" s="18" t="s">
        <v>147</v>
      </c>
      <c r="M8" s="18" t="s">
        <v>148</v>
      </c>
      <c r="N8" s="18" t="s">
        <v>149</v>
      </c>
      <c r="O8" s="18" t="s">
        <v>150</v>
      </c>
      <c r="P8" s="60"/>
      <c r="Q8" s="18" t="s">
        <v>152</v>
      </c>
      <c r="R8" s="18" t="s">
        <v>18</v>
      </c>
    </row>
    <row r="9" spans="1:18" x14ac:dyDescent="0.25">
      <c r="A9">
        <v>140127</v>
      </c>
      <c r="B9" s="24">
        <v>1002</v>
      </c>
      <c r="C9" s="25" t="s">
        <v>198</v>
      </c>
      <c r="D9" t="s">
        <v>204</v>
      </c>
      <c r="E9" s="26">
        <v>361</v>
      </c>
      <c r="F9" s="61">
        <v>353.13340000000005</v>
      </c>
      <c r="G9" s="61">
        <f>IFERROR(F9/E9,0)</f>
        <v>0.97820886426592812</v>
      </c>
      <c r="H9" s="16">
        <v>2624</v>
      </c>
      <c r="I9" s="28">
        <f>E9*G9*H9</f>
        <v>926622.04160000011</v>
      </c>
      <c r="J9" s="28"/>
      <c r="K9" s="26">
        <v>11207</v>
      </c>
      <c r="L9" s="61">
        <v>2631.2392</v>
      </c>
      <c r="M9" s="61">
        <f t="shared" ref="M9:M54" si="1">IFERROR(L9/K9,0)</f>
        <v>0.23478533059694834</v>
      </c>
      <c r="N9" s="68">
        <v>804.5</v>
      </c>
      <c r="O9" s="15">
        <f>K9*M9*N9</f>
        <v>2116831.9364</v>
      </c>
      <c r="P9" s="28"/>
      <c r="Q9" s="15">
        <f>O9+I9</f>
        <v>3043453.9780000001</v>
      </c>
      <c r="R9" s="15">
        <f>Q9/3</f>
        <v>1014484.6593333334</v>
      </c>
    </row>
    <row r="10" spans="1:18" x14ac:dyDescent="0.25">
      <c r="A10">
        <v>140202</v>
      </c>
      <c r="B10" s="24">
        <v>1011</v>
      </c>
      <c r="C10" s="25" t="s">
        <v>199</v>
      </c>
      <c r="D10" t="s">
        <v>204</v>
      </c>
      <c r="E10" s="26">
        <v>495</v>
      </c>
      <c r="F10" s="61">
        <v>618.12660000000005</v>
      </c>
      <c r="G10" s="61">
        <f>IFERROR(F10/E10,0)</f>
        <v>1.2487406060606061</v>
      </c>
      <c r="H10" s="16">
        <v>2624</v>
      </c>
      <c r="I10" s="28">
        <f t="shared" ref="I10:I54" si="2">E10*G10*H10</f>
        <v>1621964.1984000001</v>
      </c>
      <c r="J10" s="28"/>
      <c r="K10" s="26">
        <v>27900</v>
      </c>
      <c r="L10" s="61">
        <v>4004.0609999999997</v>
      </c>
      <c r="M10" s="61">
        <f t="shared" si="1"/>
        <v>0.1435147311827957</v>
      </c>
      <c r="N10" s="68">
        <v>804.5</v>
      </c>
      <c r="O10" s="15">
        <f t="shared" ref="O10:O54" si="3">K10*M10*N10</f>
        <v>3221267.0745000001</v>
      </c>
      <c r="P10" s="28"/>
      <c r="Q10" s="15">
        <f t="shared" ref="Q10:Q51" si="4">O10+I10</f>
        <v>4843231.2729000002</v>
      </c>
      <c r="R10" s="15">
        <f t="shared" ref="R10:R54" si="5">Q10/3</f>
        <v>1614410.4243000001</v>
      </c>
    </row>
    <row r="11" spans="1:18" x14ac:dyDescent="0.25">
      <c r="A11">
        <v>140288</v>
      </c>
      <c r="B11" s="24">
        <v>2005</v>
      </c>
      <c r="C11" s="25" t="s">
        <v>200</v>
      </c>
      <c r="D11" t="s">
        <v>204</v>
      </c>
      <c r="E11" s="26">
        <v>357</v>
      </c>
      <c r="F11" s="61">
        <v>341.49119999999999</v>
      </c>
      <c r="G11" s="61">
        <f t="shared" ref="G11:G54" si="6">IFERROR(F11/E11,0)</f>
        <v>0.95655798319327734</v>
      </c>
      <c r="H11" s="16">
        <v>2624</v>
      </c>
      <c r="I11" s="28">
        <f t="shared" si="2"/>
        <v>896072.90879999998</v>
      </c>
      <c r="J11" s="28"/>
      <c r="K11" s="26">
        <v>18227</v>
      </c>
      <c r="L11" s="61">
        <v>3990.2263999999996</v>
      </c>
      <c r="M11" s="61">
        <f t="shared" si="1"/>
        <v>0.21891843967740163</v>
      </c>
      <c r="N11" s="68">
        <v>804.5</v>
      </c>
      <c r="O11" s="15">
        <f t="shared" si="3"/>
        <v>3210137.1387999998</v>
      </c>
      <c r="P11" s="28"/>
      <c r="Q11" s="15">
        <f t="shared" si="4"/>
        <v>4106210.0475999997</v>
      </c>
      <c r="R11" s="15">
        <f t="shared" si="5"/>
        <v>1368736.6825333333</v>
      </c>
    </row>
    <row r="12" spans="1:18" x14ac:dyDescent="0.25">
      <c r="A12">
        <v>140291</v>
      </c>
      <c r="B12" s="24">
        <v>2008</v>
      </c>
      <c r="C12" s="25" t="s">
        <v>201</v>
      </c>
      <c r="D12" t="s">
        <v>204</v>
      </c>
      <c r="E12" s="26">
        <v>219</v>
      </c>
      <c r="F12" s="61">
        <v>356.82139999999998</v>
      </c>
      <c r="G12" s="61">
        <f t="shared" si="6"/>
        <v>1.6293214611872144</v>
      </c>
      <c r="H12" s="16">
        <v>2624</v>
      </c>
      <c r="I12" s="28">
        <f t="shared" si="2"/>
        <v>936299.35359999991</v>
      </c>
      <c r="J12" s="28"/>
      <c r="K12" s="26">
        <v>16483</v>
      </c>
      <c r="L12" s="61">
        <v>2555.9323999999997</v>
      </c>
      <c r="M12" s="61">
        <f t="shared" si="1"/>
        <v>0.15506475762907235</v>
      </c>
      <c r="N12" s="68">
        <v>804.5</v>
      </c>
      <c r="O12" s="15">
        <f t="shared" si="3"/>
        <v>2056247.6157999998</v>
      </c>
      <c r="P12" s="28"/>
      <c r="Q12" s="15">
        <f t="shared" si="4"/>
        <v>2992546.9693999998</v>
      </c>
      <c r="R12" s="15">
        <f t="shared" si="5"/>
        <v>997515.65646666661</v>
      </c>
    </row>
    <row r="13" spans="1:18" x14ac:dyDescent="0.25">
      <c r="A13">
        <v>140223</v>
      </c>
      <c r="B13" s="24">
        <v>2010</v>
      </c>
      <c r="C13" s="25" t="s">
        <v>76</v>
      </c>
      <c r="D13" t="s">
        <v>204</v>
      </c>
      <c r="E13" s="26">
        <v>68</v>
      </c>
      <c r="F13" s="61">
        <v>44.202399999999997</v>
      </c>
      <c r="G13" s="61">
        <f t="shared" si="6"/>
        <v>0.65003529411764704</v>
      </c>
      <c r="H13" s="16">
        <v>2624</v>
      </c>
      <c r="I13" s="28">
        <f t="shared" si="2"/>
        <v>115987.09759999999</v>
      </c>
      <c r="J13" s="28"/>
      <c r="K13" s="26">
        <v>2720</v>
      </c>
      <c r="L13" s="61">
        <v>487.91830000000004</v>
      </c>
      <c r="M13" s="61">
        <f t="shared" si="1"/>
        <v>0.17938172794117649</v>
      </c>
      <c r="N13" s="68">
        <v>804.5</v>
      </c>
      <c r="O13" s="15">
        <f t="shared" si="3"/>
        <v>392530.27235000004</v>
      </c>
      <c r="P13" s="28"/>
      <c r="Q13" s="15">
        <f t="shared" si="4"/>
        <v>508517.36995000002</v>
      </c>
      <c r="R13" s="15">
        <f t="shared" si="5"/>
        <v>169505.78998333335</v>
      </c>
    </row>
    <row r="14" spans="1:18" x14ac:dyDescent="0.25">
      <c r="A14">
        <v>140030</v>
      </c>
      <c r="B14" s="24">
        <v>2134</v>
      </c>
      <c r="C14" s="25" t="s">
        <v>202</v>
      </c>
      <c r="D14" t="s">
        <v>204</v>
      </c>
      <c r="E14" s="26">
        <v>113</v>
      </c>
      <c r="F14" s="61">
        <v>181.6155</v>
      </c>
      <c r="G14" s="61">
        <f t="shared" si="6"/>
        <v>1.607216814159292</v>
      </c>
      <c r="H14" s="16">
        <v>2624</v>
      </c>
      <c r="I14" s="28">
        <f t="shared" si="2"/>
        <v>476559.07199999999</v>
      </c>
      <c r="J14" s="28"/>
      <c r="K14" s="26">
        <v>8648</v>
      </c>
      <c r="L14" s="61">
        <v>1997.3108999999999</v>
      </c>
      <c r="M14" s="61">
        <f t="shared" si="1"/>
        <v>0.23095639454209066</v>
      </c>
      <c r="N14" s="68">
        <v>804.5</v>
      </c>
      <c r="O14" s="15">
        <f t="shared" si="3"/>
        <v>1606836.6190499999</v>
      </c>
      <c r="P14" s="28"/>
      <c r="Q14" s="15">
        <f t="shared" si="4"/>
        <v>2083395.6910499998</v>
      </c>
      <c r="R14" s="15">
        <f t="shared" si="5"/>
        <v>694465.23034999997</v>
      </c>
    </row>
    <row r="15" spans="1:18" x14ac:dyDescent="0.25">
      <c r="B15" s="24">
        <v>3002</v>
      </c>
      <c r="C15" s="25" t="s">
        <v>203</v>
      </c>
      <c r="D15" t="s">
        <v>204</v>
      </c>
      <c r="E15" s="26">
        <v>74</v>
      </c>
      <c r="F15" s="61">
        <v>70.392899999999997</v>
      </c>
      <c r="G15" s="61">
        <f>IFERROR(F15/E15,0)</f>
        <v>0.95125540540540532</v>
      </c>
      <c r="H15" s="16">
        <v>2624</v>
      </c>
      <c r="I15" s="28">
        <f>E15*G15*H15</f>
        <v>184710.96959999998</v>
      </c>
      <c r="J15" s="28"/>
      <c r="K15" s="26">
        <v>11203</v>
      </c>
      <c r="L15" s="61">
        <v>1618.84</v>
      </c>
      <c r="M15" s="61">
        <f>IFERROR(L15/K15,0)</f>
        <v>0.14450058020173168</v>
      </c>
      <c r="N15" s="68">
        <v>804.5</v>
      </c>
      <c r="O15" s="15">
        <f>K15*M15*N15</f>
        <v>1302356.78</v>
      </c>
      <c r="P15" s="28"/>
      <c r="Q15" s="15">
        <f>O15+I15</f>
        <v>1487067.7496</v>
      </c>
      <c r="R15" s="15">
        <f>Q15/3</f>
        <v>495689.24986666668</v>
      </c>
    </row>
    <row r="16" spans="1:18" x14ac:dyDescent="0.25">
      <c r="A16">
        <v>140250</v>
      </c>
      <c r="B16" s="24">
        <v>3052</v>
      </c>
      <c r="C16" s="25" t="s">
        <v>205</v>
      </c>
      <c r="D16" t="s">
        <v>204</v>
      </c>
      <c r="E16" s="26">
        <v>384</v>
      </c>
      <c r="F16" s="61">
        <v>367.54219999999998</v>
      </c>
      <c r="G16" s="61">
        <f t="shared" si="6"/>
        <v>0.95714114583333332</v>
      </c>
      <c r="H16" s="16">
        <v>2624</v>
      </c>
      <c r="I16" s="28">
        <f t="shared" si="2"/>
        <v>964430.7328</v>
      </c>
      <c r="J16" s="28"/>
      <c r="K16" s="26">
        <v>6068</v>
      </c>
      <c r="L16" s="61">
        <v>1255.8631999999998</v>
      </c>
      <c r="M16" s="61">
        <f t="shared" si="1"/>
        <v>0.20696493078444295</v>
      </c>
      <c r="N16" s="68">
        <v>804.5</v>
      </c>
      <c r="O16" s="15">
        <f t="shared" si="3"/>
        <v>1010341.9443999998</v>
      </c>
      <c r="P16" s="28"/>
      <c r="Q16" s="15">
        <f t="shared" si="4"/>
        <v>1974772.6771999998</v>
      </c>
      <c r="R16" s="15">
        <f t="shared" si="5"/>
        <v>658257.55906666664</v>
      </c>
    </row>
    <row r="17" spans="1:18" x14ac:dyDescent="0.25">
      <c r="A17">
        <v>140002</v>
      </c>
      <c r="B17" s="24">
        <v>3066</v>
      </c>
      <c r="C17" s="25" t="s">
        <v>206</v>
      </c>
      <c r="D17" t="s">
        <v>204</v>
      </c>
      <c r="E17" s="26">
        <v>282</v>
      </c>
      <c r="F17" s="61">
        <v>506.93659999999988</v>
      </c>
      <c r="G17" s="61">
        <f t="shared" si="6"/>
        <v>1.797647517730496</v>
      </c>
      <c r="H17" s="16">
        <v>2624</v>
      </c>
      <c r="I17" s="28">
        <f t="shared" si="2"/>
        <v>1330201.6383999996</v>
      </c>
      <c r="J17" s="28"/>
      <c r="K17" s="26">
        <v>10990</v>
      </c>
      <c r="L17" s="61">
        <v>2477.0811000000003</v>
      </c>
      <c r="M17" s="61">
        <f t="shared" si="1"/>
        <v>0.22539409463148319</v>
      </c>
      <c r="N17" s="68">
        <v>804.5</v>
      </c>
      <c r="O17" s="15">
        <f t="shared" si="3"/>
        <v>1992811.7449500002</v>
      </c>
      <c r="P17" s="28"/>
      <c r="Q17" s="15">
        <f t="shared" si="4"/>
        <v>3323013.3833499998</v>
      </c>
      <c r="R17" s="15">
        <f t="shared" si="5"/>
        <v>1107671.1277833332</v>
      </c>
    </row>
    <row r="18" spans="1:18" x14ac:dyDescent="0.25">
      <c r="A18">
        <v>140122</v>
      </c>
      <c r="B18" s="24">
        <v>3999</v>
      </c>
      <c r="C18" s="25" t="s">
        <v>207</v>
      </c>
      <c r="D18" t="s">
        <v>204</v>
      </c>
      <c r="E18" s="26">
        <v>31</v>
      </c>
      <c r="F18" s="61">
        <v>115.78700000000001</v>
      </c>
      <c r="G18" s="61">
        <f t="shared" si="6"/>
        <v>3.7350645161290323</v>
      </c>
      <c r="H18" s="16">
        <v>2624</v>
      </c>
      <c r="I18" s="28">
        <f t="shared" si="2"/>
        <v>303825.08799999999</v>
      </c>
      <c r="J18" s="28"/>
      <c r="K18" s="26">
        <v>3830</v>
      </c>
      <c r="L18" s="61">
        <v>926.2129000000001</v>
      </c>
      <c r="M18" s="61">
        <f t="shared" si="1"/>
        <v>0.241831044386423</v>
      </c>
      <c r="N18" s="68">
        <v>804.5</v>
      </c>
      <c r="O18" s="15">
        <f t="shared" si="3"/>
        <v>745138.27805000008</v>
      </c>
      <c r="P18" s="28"/>
      <c r="Q18" s="15">
        <f t="shared" si="4"/>
        <v>1048963.3660500001</v>
      </c>
      <c r="R18" s="15">
        <f t="shared" si="5"/>
        <v>349654.45535</v>
      </c>
    </row>
    <row r="19" spans="1:18" x14ac:dyDescent="0.25">
      <c r="A19">
        <v>140080</v>
      </c>
      <c r="B19" s="24">
        <v>4004</v>
      </c>
      <c r="C19" s="25" t="s">
        <v>208</v>
      </c>
      <c r="D19" t="s">
        <v>204</v>
      </c>
      <c r="E19" s="26">
        <v>375</v>
      </c>
      <c r="F19" s="61">
        <v>432.8537</v>
      </c>
      <c r="G19" s="61">
        <f>IFERROR(F19/E19,0)</f>
        <v>1.1542765333333334</v>
      </c>
      <c r="H19" s="16">
        <v>2624</v>
      </c>
      <c r="I19" s="28">
        <f>E19*G19*H19</f>
        <v>1135808.1088</v>
      </c>
      <c r="J19" s="28"/>
      <c r="K19" s="26">
        <v>23587</v>
      </c>
      <c r="L19" s="61">
        <v>6301.8619000000008</v>
      </c>
      <c r="M19" s="61">
        <f>IFERROR(L19/K19,0)</f>
        <v>0.26717521940051725</v>
      </c>
      <c r="N19" s="68">
        <v>804.5</v>
      </c>
      <c r="O19" s="15">
        <f>K19*M19*N19</f>
        <v>5069847.898550001</v>
      </c>
      <c r="P19" s="28"/>
      <c r="Q19" s="15">
        <f>O19+I19</f>
        <v>6205656.0073500015</v>
      </c>
      <c r="R19" s="15">
        <f>Q19/3</f>
        <v>2068552.0024500005</v>
      </c>
    </row>
    <row r="20" spans="1:18" x14ac:dyDescent="0.25">
      <c r="A20">
        <v>140258</v>
      </c>
      <c r="B20" s="24">
        <v>4006</v>
      </c>
      <c r="C20" s="25" t="s">
        <v>209</v>
      </c>
      <c r="D20" t="s">
        <v>204</v>
      </c>
      <c r="E20" s="26">
        <v>240</v>
      </c>
      <c r="F20" s="61">
        <v>289.02780000000001</v>
      </c>
      <c r="G20" s="61">
        <f t="shared" si="6"/>
        <v>1.2042825000000001</v>
      </c>
      <c r="H20" s="16">
        <v>2624</v>
      </c>
      <c r="I20" s="28">
        <f t="shared" si="2"/>
        <v>758408.94720000005</v>
      </c>
      <c r="J20" s="28"/>
      <c r="K20" s="26">
        <v>21942</v>
      </c>
      <c r="L20" s="61">
        <v>4720.3367999999991</v>
      </c>
      <c r="M20" s="61">
        <f t="shared" si="1"/>
        <v>0.21512791905933823</v>
      </c>
      <c r="N20" s="68">
        <v>804.5</v>
      </c>
      <c r="O20" s="15">
        <f t="shared" si="3"/>
        <v>3797510.9555999995</v>
      </c>
      <c r="P20" s="28"/>
      <c r="Q20" s="15">
        <f t="shared" si="4"/>
        <v>4555919.9027999993</v>
      </c>
      <c r="R20" s="15">
        <f t="shared" si="5"/>
        <v>1518639.9675999999</v>
      </c>
    </row>
    <row r="21" spans="1:18" x14ac:dyDescent="0.25">
      <c r="A21">
        <v>140290</v>
      </c>
      <c r="B21" s="24">
        <v>4008</v>
      </c>
      <c r="C21" s="25" t="s">
        <v>210</v>
      </c>
      <c r="D21" t="s">
        <v>204</v>
      </c>
      <c r="E21" s="26">
        <v>95</v>
      </c>
      <c r="F21" s="61">
        <v>91.4786</v>
      </c>
      <c r="G21" s="61">
        <f t="shared" si="6"/>
        <v>0.96293263157894737</v>
      </c>
      <c r="H21" s="16">
        <v>2624</v>
      </c>
      <c r="I21" s="28">
        <f t="shared" si="2"/>
        <v>240039.84640000001</v>
      </c>
      <c r="J21" s="28"/>
      <c r="K21" s="26">
        <v>12665</v>
      </c>
      <c r="L21" s="61">
        <v>2288.9575000000004</v>
      </c>
      <c r="M21" s="61">
        <f t="shared" si="1"/>
        <v>0.18073095144097912</v>
      </c>
      <c r="N21" s="68">
        <v>804.5</v>
      </c>
      <c r="O21" s="15">
        <f t="shared" si="3"/>
        <v>1841466.3087500003</v>
      </c>
      <c r="P21" s="28"/>
      <c r="Q21" s="15">
        <f t="shared" si="4"/>
        <v>2081506.1551500002</v>
      </c>
      <c r="R21" s="15">
        <f t="shared" si="5"/>
        <v>693835.38505000004</v>
      </c>
    </row>
    <row r="22" spans="1:18" x14ac:dyDescent="0.25">
      <c r="A22">
        <v>140289</v>
      </c>
      <c r="B22" s="24">
        <v>4025</v>
      </c>
      <c r="C22" s="25" t="s">
        <v>211</v>
      </c>
      <c r="D22" t="s">
        <v>204</v>
      </c>
      <c r="E22" s="26">
        <v>355</v>
      </c>
      <c r="F22" s="61">
        <v>476.35180000000003</v>
      </c>
      <c r="G22" s="61">
        <f t="shared" si="6"/>
        <v>1.3418360563380283</v>
      </c>
      <c r="H22" s="16">
        <v>2624</v>
      </c>
      <c r="I22" s="28">
        <f t="shared" si="2"/>
        <v>1249947.1232</v>
      </c>
      <c r="J22" s="28"/>
      <c r="K22" s="26">
        <v>8819</v>
      </c>
      <c r="L22" s="61">
        <v>2807.3045999999999</v>
      </c>
      <c r="M22" s="61">
        <f t="shared" si="1"/>
        <v>0.31832459462524093</v>
      </c>
      <c r="N22" s="68">
        <v>804.5</v>
      </c>
      <c r="O22" s="15">
        <f t="shared" si="3"/>
        <v>2258476.5507</v>
      </c>
      <c r="P22" s="28"/>
      <c r="Q22" s="15">
        <f t="shared" si="4"/>
        <v>3508423.6738999998</v>
      </c>
      <c r="R22" s="15">
        <f t="shared" si="5"/>
        <v>1169474.5579666665</v>
      </c>
    </row>
    <row r="23" spans="1:18" x14ac:dyDescent="0.25">
      <c r="A23">
        <v>140015</v>
      </c>
      <c r="B23" s="24">
        <v>5003</v>
      </c>
      <c r="C23" s="25" t="s">
        <v>212</v>
      </c>
      <c r="D23" t="s">
        <v>204</v>
      </c>
      <c r="E23" s="26">
        <v>153</v>
      </c>
      <c r="F23" s="61">
        <v>104.03060000000001</v>
      </c>
      <c r="G23" s="61">
        <f t="shared" si="6"/>
        <v>0.67993856209150327</v>
      </c>
      <c r="H23" s="16">
        <v>2624</v>
      </c>
      <c r="I23" s="28">
        <f t="shared" si="2"/>
        <v>272976.29440000001</v>
      </c>
      <c r="J23" s="28"/>
      <c r="K23" s="26">
        <v>7649</v>
      </c>
      <c r="L23" s="61">
        <v>1883.1097</v>
      </c>
      <c r="M23" s="61">
        <f t="shared" si="1"/>
        <v>0.24619031245914499</v>
      </c>
      <c r="N23" s="68">
        <v>804.5</v>
      </c>
      <c r="O23" s="15">
        <f t="shared" si="3"/>
        <v>1514961.7536500001</v>
      </c>
      <c r="P23" s="28"/>
      <c r="Q23" s="15">
        <f t="shared" si="4"/>
        <v>1787938.0480500001</v>
      </c>
      <c r="R23" s="15">
        <f t="shared" si="5"/>
        <v>595979.34935000003</v>
      </c>
    </row>
    <row r="24" spans="1:18" x14ac:dyDescent="0.25">
      <c r="A24">
        <v>140116</v>
      </c>
      <c r="B24" s="24">
        <v>5006</v>
      </c>
      <c r="C24" s="25" t="s">
        <v>213</v>
      </c>
      <c r="D24" t="s">
        <v>204</v>
      </c>
      <c r="E24" s="26">
        <v>346</v>
      </c>
      <c r="F24" s="61">
        <v>464.81059999999997</v>
      </c>
      <c r="G24" s="61">
        <f t="shared" si="6"/>
        <v>1.3433832369942196</v>
      </c>
      <c r="H24" s="16">
        <v>2624</v>
      </c>
      <c r="I24" s="28">
        <f t="shared" si="2"/>
        <v>1219663.0144</v>
      </c>
      <c r="J24" s="28"/>
      <c r="K24" s="26">
        <v>20885</v>
      </c>
      <c r="L24" s="61">
        <v>3938.6838000000002</v>
      </c>
      <c r="M24" s="61">
        <f t="shared" si="1"/>
        <v>0.18858912137898015</v>
      </c>
      <c r="N24" s="68">
        <v>804.5</v>
      </c>
      <c r="O24" s="15">
        <f t="shared" si="3"/>
        <v>3168671.1171000004</v>
      </c>
      <c r="P24" s="28"/>
      <c r="Q24" s="15">
        <f t="shared" si="4"/>
        <v>4388334.1315000001</v>
      </c>
      <c r="R24" s="15">
        <f t="shared" si="5"/>
        <v>1462778.0438333333</v>
      </c>
    </row>
    <row r="25" spans="1:18" x14ac:dyDescent="0.25">
      <c r="A25">
        <v>140294</v>
      </c>
      <c r="B25" s="24">
        <v>5007</v>
      </c>
      <c r="C25" s="25" t="s">
        <v>205</v>
      </c>
      <c r="D25" t="s">
        <v>204</v>
      </c>
      <c r="E25" s="26">
        <v>106</v>
      </c>
      <c r="F25" s="61">
        <v>175.48320000000001</v>
      </c>
      <c r="G25" s="61">
        <f t="shared" si="6"/>
        <v>1.6555018867924529</v>
      </c>
      <c r="H25" s="16">
        <v>2624</v>
      </c>
      <c r="I25" s="28">
        <f t="shared" si="2"/>
        <v>460467.91680000001</v>
      </c>
      <c r="J25" s="28"/>
      <c r="K25" s="26">
        <v>6650</v>
      </c>
      <c r="L25" s="61">
        <v>1316.7791000000002</v>
      </c>
      <c r="M25" s="61">
        <f t="shared" si="1"/>
        <v>0.19801189473684214</v>
      </c>
      <c r="N25" s="68">
        <v>804.5</v>
      </c>
      <c r="O25" s="15">
        <f t="shared" si="3"/>
        <v>1059348.7859500002</v>
      </c>
      <c r="P25" s="28"/>
      <c r="Q25" s="15">
        <f t="shared" si="4"/>
        <v>1519816.7027500002</v>
      </c>
      <c r="R25" s="15">
        <f t="shared" si="5"/>
        <v>506605.56758333341</v>
      </c>
    </row>
    <row r="26" spans="1:18" x14ac:dyDescent="0.25">
      <c r="A26">
        <v>140135</v>
      </c>
      <c r="B26" s="24">
        <v>5014</v>
      </c>
      <c r="C26" s="25" t="s">
        <v>214</v>
      </c>
      <c r="D26" t="s">
        <v>204</v>
      </c>
      <c r="E26" s="26">
        <v>502</v>
      </c>
      <c r="F26" s="61">
        <v>613.6848</v>
      </c>
      <c r="G26" s="61">
        <f t="shared" si="6"/>
        <v>1.2224796812749004</v>
      </c>
      <c r="H26" s="16">
        <v>2624</v>
      </c>
      <c r="I26" s="28">
        <f t="shared" si="2"/>
        <v>1610308.9151999999</v>
      </c>
      <c r="J26" s="28"/>
      <c r="K26" s="26">
        <v>10327</v>
      </c>
      <c r="L26" s="61">
        <v>2725.8577000000005</v>
      </c>
      <c r="M26" s="61">
        <f t="shared" si="1"/>
        <v>0.26395445918466159</v>
      </c>
      <c r="N26" s="68">
        <v>804.5</v>
      </c>
      <c r="O26" s="15">
        <f t="shared" si="3"/>
        <v>2192952.5196500006</v>
      </c>
      <c r="P26" s="28"/>
      <c r="Q26" s="15">
        <f t="shared" si="4"/>
        <v>3803261.4348500008</v>
      </c>
      <c r="R26" s="15">
        <f t="shared" si="5"/>
        <v>1267753.8116166668</v>
      </c>
    </row>
    <row r="27" spans="1:18" x14ac:dyDescent="0.25">
      <c r="A27">
        <v>140231</v>
      </c>
      <c r="B27" s="24">
        <v>6005</v>
      </c>
      <c r="C27" s="25" t="s">
        <v>215</v>
      </c>
      <c r="D27" t="s">
        <v>204</v>
      </c>
      <c r="E27" s="26">
        <v>141</v>
      </c>
      <c r="F27" s="61">
        <v>159.12030000000001</v>
      </c>
      <c r="G27" s="61">
        <f t="shared" si="6"/>
        <v>1.128512765957447</v>
      </c>
      <c r="H27" s="16">
        <v>2624</v>
      </c>
      <c r="I27" s="28">
        <f t="shared" si="2"/>
        <v>417531.66720000003</v>
      </c>
      <c r="J27" s="28"/>
      <c r="K27" s="26">
        <v>13337</v>
      </c>
      <c r="L27" s="61">
        <v>2336.1344000000004</v>
      </c>
      <c r="M27" s="61">
        <f t="shared" si="1"/>
        <v>0.17516191047461951</v>
      </c>
      <c r="N27" s="68">
        <v>804.5</v>
      </c>
      <c r="O27" s="15">
        <f t="shared" si="3"/>
        <v>1879420.1248000003</v>
      </c>
      <c r="P27" s="28"/>
      <c r="Q27" s="15">
        <f t="shared" si="4"/>
        <v>2296951.7920000004</v>
      </c>
      <c r="R27" s="15">
        <f t="shared" si="5"/>
        <v>765650.59733333346</v>
      </c>
    </row>
    <row r="28" spans="1:18" x14ac:dyDescent="0.25">
      <c r="B28" s="24">
        <v>7005</v>
      </c>
      <c r="C28" s="25" t="s">
        <v>216</v>
      </c>
      <c r="D28" t="s">
        <v>204</v>
      </c>
      <c r="E28" s="26">
        <v>195</v>
      </c>
      <c r="F28" s="61">
        <v>289.76729999999998</v>
      </c>
      <c r="G28" s="61">
        <f t="shared" si="6"/>
        <v>1.4859861538461536</v>
      </c>
      <c r="H28" s="16">
        <v>2624</v>
      </c>
      <c r="I28" s="28">
        <f t="shared" si="2"/>
        <v>760349.39519999991</v>
      </c>
      <c r="J28" s="28"/>
      <c r="K28" s="26">
        <v>14268</v>
      </c>
      <c r="L28" s="61">
        <v>3732.1049999999996</v>
      </c>
      <c r="M28" s="61">
        <f t="shared" si="1"/>
        <v>0.26157169890664422</v>
      </c>
      <c r="N28" s="68">
        <v>804.5</v>
      </c>
      <c r="O28" s="15">
        <f t="shared" si="3"/>
        <v>3002478.4724999997</v>
      </c>
      <c r="P28" s="28"/>
      <c r="Q28" s="15">
        <f t="shared" si="4"/>
        <v>3762827.8676999994</v>
      </c>
      <c r="R28" s="15">
        <f t="shared" si="5"/>
        <v>1254275.9558999997</v>
      </c>
    </row>
    <row r="29" spans="1:18" x14ac:dyDescent="0.25">
      <c r="A29">
        <v>140275</v>
      </c>
      <c r="B29" s="24">
        <v>7008</v>
      </c>
      <c r="C29" s="25" t="s">
        <v>217</v>
      </c>
      <c r="D29" t="s">
        <v>204</v>
      </c>
      <c r="E29" s="26">
        <v>4</v>
      </c>
      <c r="F29" s="61">
        <v>6.2467000000000006</v>
      </c>
      <c r="G29" s="61">
        <f t="shared" si="6"/>
        <v>1.5616750000000001</v>
      </c>
      <c r="H29" s="16">
        <v>2624</v>
      </c>
      <c r="I29" s="28">
        <f t="shared" si="2"/>
        <v>16391.340800000002</v>
      </c>
      <c r="J29" s="28"/>
      <c r="K29" s="26">
        <v>1964</v>
      </c>
      <c r="L29" s="61">
        <v>329.57289999999995</v>
      </c>
      <c r="M29" s="61">
        <f t="shared" si="1"/>
        <v>0.16780697556008145</v>
      </c>
      <c r="N29" s="68">
        <v>804.5</v>
      </c>
      <c r="O29" s="15">
        <f t="shared" si="3"/>
        <v>265141.39804999996</v>
      </c>
      <c r="P29" s="28"/>
      <c r="Q29" s="15">
        <f t="shared" si="4"/>
        <v>281532.73884999997</v>
      </c>
      <c r="R29" s="15">
        <f t="shared" si="5"/>
        <v>93844.246283333327</v>
      </c>
    </row>
    <row r="30" spans="1:18" x14ac:dyDescent="0.25">
      <c r="A30">
        <v>140046</v>
      </c>
      <c r="B30" s="24">
        <v>8012</v>
      </c>
      <c r="C30" s="25" t="s">
        <v>218</v>
      </c>
      <c r="D30" t="s">
        <v>204</v>
      </c>
      <c r="E30" s="26">
        <v>391</v>
      </c>
      <c r="F30" s="61">
        <v>461.72509999999994</v>
      </c>
      <c r="G30" s="61">
        <f t="shared" si="6"/>
        <v>1.1808826086956521</v>
      </c>
      <c r="H30" s="16">
        <v>2624</v>
      </c>
      <c r="I30" s="28">
        <f t="shared" si="2"/>
        <v>1211566.6623999998</v>
      </c>
      <c r="J30" s="28"/>
      <c r="K30" s="26">
        <v>22267</v>
      </c>
      <c r="L30" s="61">
        <v>2937.9577999999992</v>
      </c>
      <c r="M30" s="61">
        <f t="shared" si="1"/>
        <v>0.13194223739165578</v>
      </c>
      <c r="N30" s="68">
        <v>804.5</v>
      </c>
      <c r="O30" s="15">
        <f t="shared" si="3"/>
        <v>2363587.0500999992</v>
      </c>
      <c r="P30" s="28"/>
      <c r="Q30" s="15">
        <f t="shared" si="4"/>
        <v>3575153.712499999</v>
      </c>
      <c r="R30" s="15">
        <f t="shared" si="5"/>
        <v>1191717.9041666663</v>
      </c>
    </row>
    <row r="31" spans="1:18" x14ac:dyDescent="0.25">
      <c r="A31">
        <v>140011</v>
      </c>
      <c r="B31" s="24">
        <v>8088</v>
      </c>
      <c r="C31" s="25" t="s">
        <v>219</v>
      </c>
      <c r="D31" t="s">
        <v>204</v>
      </c>
      <c r="E31" s="26">
        <v>825</v>
      </c>
      <c r="F31" s="61">
        <v>894.09689999999978</v>
      </c>
      <c r="G31" s="61">
        <f t="shared" si="6"/>
        <v>1.0837538181818178</v>
      </c>
      <c r="H31" s="16">
        <v>2624</v>
      </c>
      <c r="I31" s="28">
        <f t="shared" si="2"/>
        <v>2346110.2655999991</v>
      </c>
      <c r="J31" s="28"/>
      <c r="K31" s="26">
        <v>22102</v>
      </c>
      <c r="L31" s="61">
        <v>4875.3794999999991</v>
      </c>
      <c r="M31" s="61">
        <f t="shared" si="1"/>
        <v>0.22058544475613062</v>
      </c>
      <c r="N31" s="68">
        <v>804.5</v>
      </c>
      <c r="O31" s="15">
        <f t="shared" si="3"/>
        <v>3922242.8077499992</v>
      </c>
      <c r="P31" s="28"/>
      <c r="Q31" s="15">
        <f t="shared" si="4"/>
        <v>6268353.0733499983</v>
      </c>
      <c r="R31" s="15">
        <f t="shared" si="5"/>
        <v>2089451.0244499994</v>
      </c>
    </row>
    <row r="32" spans="1:18" x14ac:dyDescent="0.25">
      <c r="B32" s="24">
        <v>10004</v>
      </c>
      <c r="C32" s="25" t="s">
        <v>220</v>
      </c>
      <c r="D32" t="s">
        <v>204</v>
      </c>
      <c r="E32" s="26">
        <v>450</v>
      </c>
      <c r="F32" s="61">
        <v>582.1739</v>
      </c>
      <c r="G32" s="61">
        <f t="shared" si="6"/>
        <v>1.2937197777777778</v>
      </c>
      <c r="H32" s="16">
        <v>2624</v>
      </c>
      <c r="I32" s="28">
        <f t="shared" si="2"/>
        <v>1527624.3136</v>
      </c>
      <c r="J32" s="28"/>
      <c r="K32" s="26">
        <v>13272</v>
      </c>
      <c r="L32" s="61">
        <v>3421.8211000000001</v>
      </c>
      <c r="M32" s="61">
        <f t="shared" si="1"/>
        <v>0.257822566305003</v>
      </c>
      <c r="N32" s="68">
        <v>804.5</v>
      </c>
      <c r="O32" s="15">
        <f t="shared" si="3"/>
        <v>2752855.0749499998</v>
      </c>
      <c r="P32" s="28"/>
      <c r="Q32" s="15">
        <f t="shared" si="4"/>
        <v>4280479.3885500003</v>
      </c>
      <c r="R32" s="15">
        <f t="shared" si="5"/>
        <v>1426826.46285</v>
      </c>
    </row>
    <row r="33" spans="1:20" x14ac:dyDescent="0.25">
      <c r="B33" s="24">
        <v>12002</v>
      </c>
      <c r="C33" s="25" t="s">
        <v>221</v>
      </c>
      <c r="D33" t="s">
        <v>204</v>
      </c>
      <c r="E33" s="26">
        <v>394</v>
      </c>
      <c r="F33" s="61">
        <v>519.98580000000004</v>
      </c>
      <c r="G33" s="61">
        <f t="shared" si="6"/>
        <v>1.3197609137055839</v>
      </c>
      <c r="H33" s="16">
        <v>2624</v>
      </c>
      <c r="I33" s="28">
        <f t="shared" si="2"/>
        <v>1364442.7392000002</v>
      </c>
      <c r="J33" s="28"/>
      <c r="K33" s="26">
        <v>24186</v>
      </c>
      <c r="L33" s="61">
        <v>6814.3011999999999</v>
      </c>
      <c r="M33" s="61">
        <f t="shared" si="1"/>
        <v>0.28174568758786073</v>
      </c>
      <c r="N33" s="68">
        <v>804.5</v>
      </c>
      <c r="O33" s="15">
        <f t="shared" si="3"/>
        <v>5482105.3153999997</v>
      </c>
      <c r="P33" s="28"/>
      <c r="Q33" s="15">
        <f t="shared" si="4"/>
        <v>6846548.0546000004</v>
      </c>
      <c r="R33" s="15">
        <f t="shared" si="5"/>
        <v>2282182.6848666668</v>
      </c>
    </row>
    <row r="34" spans="1:20" x14ac:dyDescent="0.25">
      <c r="A34">
        <v>140032</v>
      </c>
      <c r="B34" s="24">
        <v>12009</v>
      </c>
      <c r="C34" s="25" t="s">
        <v>222</v>
      </c>
      <c r="D34" t="s">
        <v>204</v>
      </c>
      <c r="E34" s="26">
        <v>111</v>
      </c>
      <c r="F34" s="61">
        <v>184.98880000000003</v>
      </c>
      <c r="G34" s="61">
        <f t="shared" si="6"/>
        <v>1.666565765765766</v>
      </c>
      <c r="H34" s="16">
        <v>2624</v>
      </c>
      <c r="I34" s="28">
        <f t="shared" si="2"/>
        <v>485410.61120000004</v>
      </c>
      <c r="J34" s="28"/>
      <c r="K34" s="26">
        <v>6846</v>
      </c>
      <c r="L34" s="61">
        <v>1850.6538999999993</v>
      </c>
      <c r="M34" s="61">
        <f t="shared" si="1"/>
        <v>0.27032630733274893</v>
      </c>
      <c r="N34" s="68">
        <v>804.5</v>
      </c>
      <c r="O34" s="15">
        <f t="shared" si="3"/>
        <v>1488851.0625499992</v>
      </c>
      <c r="P34" s="28"/>
      <c r="Q34" s="15">
        <f t="shared" si="4"/>
        <v>1974261.6737499991</v>
      </c>
      <c r="R34" s="15">
        <f t="shared" si="5"/>
        <v>658087.22458333301</v>
      </c>
    </row>
    <row r="35" spans="1:20" x14ac:dyDescent="0.25">
      <c r="A35">
        <v>140187</v>
      </c>
      <c r="B35" s="24">
        <v>12010</v>
      </c>
      <c r="C35" s="25" t="s">
        <v>223</v>
      </c>
      <c r="D35" t="s">
        <v>204</v>
      </c>
      <c r="E35" s="26">
        <v>448</v>
      </c>
      <c r="F35" s="61">
        <v>689.19939999999997</v>
      </c>
      <c r="G35" s="61">
        <f t="shared" si="6"/>
        <v>1.5383915178571428</v>
      </c>
      <c r="H35" s="16">
        <v>2624</v>
      </c>
      <c r="I35" s="28">
        <f t="shared" si="2"/>
        <v>1808459.2256</v>
      </c>
      <c r="J35" s="28"/>
      <c r="K35" s="26">
        <v>21304</v>
      </c>
      <c r="L35" s="61">
        <v>5235.2157999999999</v>
      </c>
      <c r="M35" s="61">
        <f t="shared" si="1"/>
        <v>0.24573863124295905</v>
      </c>
      <c r="N35" s="68">
        <v>804.5</v>
      </c>
      <c r="O35" s="15">
        <f t="shared" si="3"/>
        <v>4211731.1111000003</v>
      </c>
      <c r="P35" s="28"/>
      <c r="Q35" s="15">
        <f t="shared" si="4"/>
        <v>6020190.3366999999</v>
      </c>
      <c r="R35" s="15">
        <f t="shared" si="5"/>
        <v>2006730.1122333333</v>
      </c>
    </row>
    <row r="36" spans="1:20" x14ac:dyDescent="0.25">
      <c r="A36">
        <v>140145</v>
      </c>
      <c r="B36" s="24">
        <v>13011</v>
      </c>
      <c r="C36" s="25" t="s">
        <v>224</v>
      </c>
      <c r="D36" t="s">
        <v>204</v>
      </c>
      <c r="E36" s="26">
        <v>143</v>
      </c>
      <c r="F36" s="61">
        <v>137.01539999999997</v>
      </c>
      <c r="G36" s="61">
        <f t="shared" si="6"/>
        <v>0.95814965034965016</v>
      </c>
      <c r="H36" s="16">
        <v>2624</v>
      </c>
      <c r="I36" s="28">
        <f t="shared" si="2"/>
        <v>359528.4095999999</v>
      </c>
      <c r="J36" s="28"/>
      <c r="K36" s="26">
        <v>16243</v>
      </c>
      <c r="L36" s="61">
        <v>2393.5304000000006</v>
      </c>
      <c r="M36" s="61">
        <f t="shared" si="1"/>
        <v>0.14735765560549163</v>
      </c>
      <c r="N36" s="68">
        <v>804.5</v>
      </c>
      <c r="O36" s="15">
        <f t="shared" si="3"/>
        <v>1925595.2068000005</v>
      </c>
      <c r="P36" s="28"/>
      <c r="Q36" s="15">
        <f t="shared" si="4"/>
        <v>2285123.6164000006</v>
      </c>
      <c r="R36" s="15">
        <f t="shared" si="5"/>
        <v>761707.87213333359</v>
      </c>
    </row>
    <row r="37" spans="1:20" x14ac:dyDescent="0.25">
      <c r="A37">
        <v>140234</v>
      </c>
      <c r="B37" s="24">
        <v>13014</v>
      </c>
      <c r="C37" s="25" t="s">
        <v>225</v>
      </c>
      <c r="D37" t="s">
        <v>204</v>
      </c>
      <c r="E37" s="26">
        <v>470</v>
      </c>
      <c r="F37" s="61">
        <v>549.16070000000002</v>
      </c>
      <c r="G37" s="61">
        <f t="shared" si="6"/>
        <v>1.1684270212765957</v>
      </c>
      <c r="H37" s="16">
        <v>2624</v>
      </c>
      <c r="I37" s="28">
        <f t="shared" si="2"/>
        <v>1440997.6768</v>
      </c>
      <c r="J37" s="28"/>
      <c r="K37" s="26">
        <v>14384</v>
      </c>
      <c r="L37" s="61">
        <v>3028.3770000000004</v>
      </c>
      <c r="M37" s="61">
        <f t="shared" si="1"/>
        <v>0.21053788932146833</v>
      </c>
      <c r="N37" s="68">
        <v>804.5</v>
      </c>
      <c r="O37" s="15">
        <f t="shared" si="3"/>
        <v>2436329.2965000002</v>
      </c>
      <c r="Q37" s="15">
        <f t="shared" si="4"/>
        <v>3877326.9733000002</v>
      </c>
      <c r="R37" s="15">
        <f t="shared" si="5"/>
        <v>1292442.3244333335</v>
      </c>
    </row>
    <row r="38" spans="1:20" x14ac:dyDescent="0.25">
      <c r="A38">
        <v>140082</v>
      </c>
      <c r="B38" s="24">
        <v>13017</v>
      </c>
      <c r="C38" s="25" t="s">
        <v>226</v>
      </c>
      <c r="D38" t="s">
        <v>204</v>
      </c>
      <c r="E38" s="26">
        <v>110</v>
      </c>
      <c r="F38" s="61">
        <v>202.99027460317461</v>
      </c>
      <c r="G38" s="61">
        <f>IFERROR(F38/E38,0)</f>
        <v>1.8453661327561328</v>
      </c>
      <c r="H38" s="16">
        <v>2624</v>
      </c>
      <c r="I38" s="28">
        <f>E38*G38*H38</f>
        <v>532646.4805587302</v>
      </c>
      <c r="J38" s="28"/>
      <c r="K38" s="26">
        <v>16657</v>
      </c>
      <c r="L38" s="61">
        <v>4136.4807000000001</v>
      </c>
      <c r="M38" s="61">
        <f>IFERROR(L38/K38,0)</f>
        <v>0.24833287506753918</v>
      </c>
      <c r="N38" s="68">
        <v>804.5</v>
      </c>
      <c r="O38" s="15">
        <f>K38*M38*N38</f>
        <v>3327798.72315</v>
      </c>
      <c r="Q38" s="15">
        <f>O38+I38</f>
        <v>3860445.2037087302</v>
      </c>
      <c r="R38" s="15">
        <f>Q38/3</f>
        <v>1286815.0679029101</v>
      </c>
    </row>
    <row r="39" spans="1:20" x14ac:dyDescent="0.25">
      <c r="A39">
        <v>140012</v>
      </c>
      <c r="B39" s="24">
        <v>13026</v>
      </c>
      <c r="C39" s="25" t="s">
        <v>227</v>
      </c>
      <c r="D39" t="s">
        <v>204</v>
      </c>
      <c r="E39" s="26">
        <v>129</v>
      </c>
      <c r="F39" s="61">
        <v>251.4427</v>
      </c>
      <c r="G39" s="61">
        <f t="shared" si="6"/>
        <v>1.9491682170542637</v>
      </c>
      <c r="H39" s="16">
        <v>2624</v>
      </c>
      <c r="I39" s="28">
        <f t="shared" si="2"/>
        <v>659785.64480000001</v>
      </c>
      <c r="J39" s="28"/>
      <c r="K39" s="26">
        <v>8670</v>
      </c>
      <c r="L39" s="61">
        <v>2831.4096999999997</v>
      </c>
      <c r="M39" s="61">
        <f t="shared" si="1"/>
        <v>0.32657551326412915</v>
      </c>
      <c r="N39" s="68">
        <v>804.5</v>
      </c>
      <c r="O39" s="15">
        <f t="shared" si="3"/>
        <v>2277869.1036499999</v>
      </c>
      <c r="Q39" s="15">
        <f t="shared" si="4"/>
        <v>2937654.7484499998</v>
      </c>
      <c r="R39" s="15">
        <f t="shared" si="5"/>
        <v>979218.24948333332</v>
      </c>
    </row>
    <row r="40" spans="1:20" x14ac:dyDescent="0.25">
      <c r="A40">
        <v>140179</v>
      </c>
      <c r="B40" s="24">
        <v>13297</v>
      </c>
      <c r="C40" s="25" t="s">
        <v>228</v>
      </c>
      <c r="D40" t="s">
        <v>204</v>
      </c>
      <c r="E40" s="26">
        <v>14</v>
      </c>
      <c r="F40" s="61">
        <v>22.596745454545452</v>
      </c>
      <c r="G40" s="61">
        <f t="shared" si="6"/>
        <v>1.6140532467532467</v>
      </c>
      <c r="H40" s="16">
        <v>2624</v>
      </c>
      <c r="I40" s="28">
        <f t="shared" si="2"/>
        <v>59293.860072727264</v>
      </c>
      <c r="J40" s="28"/>
      <c r="K40" s="26">
        <v>10642</v>
      </c>
      <c r="L40" s="61">
        <v>2518.9350999999997</v>
      </c>
      <c r="M40" s="61">
        <f t="shared" si="1"/>
        <v>0.23669752866002627</v>
      </c>
      <c r="N40" s="68">
        <v>804.5</v>
      </c>
      <c r="O40" s="15">
        <f t="shared" si="3"/>
        <v>2026483.2879499998</v>
      </c>
      <c r="Q40" s="15">
        <f t="shared" si="4"/>
        <v>2085777.1480227271</v>
      </c>
      <c r="R40" s="15">
        <f t="shared" si="5"/>
        <v>695259.049340909</v>
      </c>
      <c r="T40" s="16"/>
    </row>
    <row r="41" spans="1:20" x14ac:dyDescent="0.25">
      <c r="B41" s="24">
        <v>14001</v>
      </c>
      <c r="C41" s="25" t="s">
        <v>229</v>
      </c>
      <c r="D41" t="s">
        <v>204</v>
      </c>
      <c r="E41" s="26">
        <v>457</v>
      </c>
      <c r="F41" s="61">
        <v>427.46210000000002</v>
      </c>
      <c r="G41" s="61">
        <f t="shared" si="6"/>
        <v>0.93536564551422319</v>
      </c>
      <c r="H41" s="16">
        <v>2624</v>
      </c>
      <c r="I41" s="28">
        <f t="shared" si="2"/>
        <v>1121660.5504000001</v>
      </c>
      <c r="J41" s="28"/>
      <c r="K41" s="26">
        <v>16633</v>
      </c>
      <c r="L41" s="61">
        <v>4037.8571999999999</v>
      </c>
      <c r="M41" s="61">
        <f t="shared" si="1"/>
        <v>0.24276181085793302</v>
      </c>
      <c r="N41" s="68">
        <v>804.5</v>
      </c>
      <c r="O41" s="15">
        <f t="shared" si="3"/>
        <v>3248456.1173999999</v>
      </c>
      <c r="Q41" s="15">
        <f t="shared" si="4"/>
        <v>4370116.6677999999</v>
      </c>
      <c r="R41" s="15">
        <f t="shared" si="5"/>
        <v>1456705.5559333332</v>
      </c>
    </row>
    <row r="42" spans="1:20" x14ac:dyDescent="0.25">
      <c r="B42" s="24">
        <v>15006</v>
      </c>
      <c r="C42" s="25" t="s">
        <v>230</v>
      </c>
      <c r="D42" t="s">
        <v>204</v>
      </c>
      <c r="E42" s="26">
        <v>85</v>
      </c>
      <c r="F42" s="61">
        <v>75.201000000000008</v>
      </c>
      <c r="G42" s="61">
        <f>IFERROR(F42/E42,0)</f>
        <v>0.88471764705882361</v>
      </c>
      <c r="H42" s="16">
        <v>2624</v>
      </c>
      <c r="I42" s="28">
        <f>E42*G42*H42</f>
        <v>197327.42400000003</v>
      </c>
      <c r="J42" s="28"/>
      <c r="K42" s="26">
        <v>9059</v>
      </c>
      <c r="L42" s="61">
        <v>1406.3907999999999</v>
      </c>
      <c r="M42" s="61">
        <f>IFERROR(L42/K42,0)</f>
        <v>0.15524790815763329</v>
      </c>
      <c r="N42" s="68">
        <v>804.5</v>
      </c>
      <c r="O42" s="15">
        <f>K42*M42*N42</f>
        <v>1131441.3986</v>
      </c>
      <c r="Q42" s="15">
        <f>O42+I42</f>
        <v>1328768.8226000001</v>
      </c>
      <c r="R42" s="15">
        <f>Q42/3</f>
        <v>442922.94086666667</v>
      </c>
    </row>
    <row r="43" spans="1:20" x14ac:dyDescent="0.25">
      <c r="A43">
        <v>140185</v>
      </c>
      <c r="B43" s="24">
        <v>15007</v>
      </c>
      <c r="C43" s="25" t="s">
        <v>231</v>
      </c>
      <c r="D43" t="s">
        <v>204</v>
      </c>
      <c r="E43" s="26">
        <v>157</v>
      </c>
      <c r="F43" s="61">
        <v>300.39519999999999</v>
      </c>
      <c r="G43" s="61">
        <f t="shared" si="6"/>
        <v>1.9133452229299361</v>
      </c>
      <c r="H43" s="16">
        <v>2624</v>
      </c>
      <c r="I43" s="28">
        <f t="shared" si="2"/>
        <v>788237.0048</v>
      </c>
      <c r="J43" s="28"/>
      <c r="K43" s="26">
        <v>15067</v>
      </c>
      <c r="L43" s="61">
        <v>3782.3385000000003</v>
      </c>
      <c r="M43" s="61">
        <f t="shared" si="1"/>
        <v>0.25103461206610478</v>
      </c>
      <c r="N43" s="68">
        <v>804.5</v>
      </c>
      <c r="O43" s="15">
        <f t="shared" si="3"/>
        <v>3042891.3232500008</v>
      </c>
      <c r="Q43" s="15">
        <f t="shared" si="4"/>
        <v>3831128.3280500006</v>
      </c>
      <c r="R43" s="15">
        <f t="shared" si="5"/>
        <v>1277042.7760166668</v>
      </c>
    </row>
    <row r="44" spans="1:20" x14ac:dyDescent="0.25">
      <c r="A44">
        <v>140148</v>
      </c>
      <c r="B44" s="24">
        <v>16004</v>
      </c>
      <c r="C44" s="25" t="s">
        <v>232</v>
      </c>
      <c r="D44" t="s">
        <v>204</v>
      </c>
      <c r="E44" s="26">
        <v>33</v>
      </c>
      <c r="F44" s="61">
        <v>49.874200000000002</v>
      </c>
      <c r="G44" s="61">
        <f t="shared" si="6"/>
        <v>1.511339393939394</v>
      </c>
      <c r="H44" s="16">
        <v>2624</v>
      </c>
      <c r="I44" s="28">
        <f t="shared" si="2"/>
        <v>130869.9008</v>
      </c>
      <c r="J44" s="28"/>
      <c r="K44" s="26">
        <v>8733</v>
      </c>
      <c r="L44" s="61">
        <v>1776.8445999999997</v>
      </c>
      <c r="M44" s="61">
        <f t="shared" si="1"/>
        <v>0.20346325432268403</v>
      </c>
      <c r="N44" s="68">
        <v>804.5</v>
      </c>
      <c r="O44" s="15">
        <f t="shared" si="3"/>
        <v>1429471.4806999997</v>
      </c>
      <c r="Q44" s="15">
        <f t="shared" si="4"/>
        <v>1560341.3814999997</v>
      </c>
      <c r="R44" s="15">
        <f t="shared" si="5"/>
        <v>520113.79383333324</v>
      </c>
    </row>
    <row r="45" spans="1:20" x14ac:dyDescent="0.25">
      <c r="A45">
        <v>140100</v>
      </c>
      <c r="B45" s="24">
        <v>16005</v>
      </c>
      <c r="C45" s="25" t="s">
        <v>233</v>
      </c>
      <c r="D45" t="s">
        <v>204</v>
      </c>
      <c r="E45" s="26">
        <v>54</v>
      </c>
      <c r="F45" s="61">
        <v>90.778599999999997</v>
      </c>
      <c r="G45" s="61">
        <f t="shared" si="6"/>
        <v>1.6810851851851851</v>
      </c>
      <c r="H45" s="16">
        <v>2624</v>
      </c>
      <c r="I45" s="28">
        <f t="shared" si="2"/>
        <v>238203.04639999999</v>
      </c>
      <c r="J45" s="28"/>
      <c r="K45" s="26">
        <v>4547</v>
      </c>
      <c r="L45" s="61">
        <v>1678.1559000000002</v>
      </c>
      <c r="M45" s="61">
        <f t="shared" si="1"/>
        <v>0.36906881460303503</v>
      </c>
      <c r="N45" s="68">
        <v>804.5</v>
      </c>
      <c r="O45" s="15">
        <f t="shared" si="3"/>
        <v>1350076.4215500001</v>
      </c>
      <c r="Q45" s="15">
        <f t="shared" si="4"/>
        <v>1588279.46795</v>
      </c>
      <c r="R45" s="15">
        <f t="shared" si="5"/>
        <v>529426.48931666662</v>
      </c>
    </row>
    <row r="46" spans="1:20" x14ac:dyDescent="0.25">
      <c r="B46" s="24">
        <v>16010</v>
      </c>
      <c r="C46" s="25" t="s">
        <v>234</v>
      </c>
      <c r="D46" t="s">
        <v>204</v>
      </c>
      <c r="E46" s="26">
        <v>23</v>
      </c>
      <c r="F46" s="61">
        <v>36.028600000000004</v>
      </c>
      <c r="G46" s="61">
        <f>IFERROR(F46/E46,0)</f>
        <v>1.5664608695652176</v>
      </c>
      <c r="H46" s="16">
        <v>2624</v>
      </c>
      <c r="I46" s="28">
        <f>E46*G46*H46</f>
        <v>94539.046400000007</v>
      </c>
      <c r="J46" s="28"/>
      <c r="K46" s="26">
        <v>10571</v>
      </c>
      <c r="L46" s="61">
        <v>1417.3960999999999</v>
      </c>
      <c r="M46" s="61">
        <f>IFERROR(L46/K46,0)</f>
        <v>0.13408344527480842</v>
      </c>
      <c r="N46" s="68">
        <v>804.5</v>
      </c>
      <c r="O46" s="15">
        <f>K46*M46*N46</f>
        <v>1140295.1624499999</v>
      </c>
      <c r="Q46" s="15">
        <f>O46+I46</f>
        <v>1234834.2088500001</v>
      </c>
      <c r="R46" s="15">
        <f>Q46/3</f>
        <v>411611.40295000002</v>
      </c>
    </row>
    <row r="47" spans="1:20" x14ac:dyDescent="0.25">
      <c r="A47">
        <v>140101</v>
      </c>
      <c r="B47" s="24">
        <v>16017</v>
      </c>
      <c r="C47" s="25" t="s">
        <v>235</v>
      </c>
      <c r="D47" t="s">
        <v>204</v>
      </c>
      <c r="E47" s="26">
        <v>1156</v>
      </c>
      <c r="F47" s="61">
        <v>1872.4438</v>
      </c>
      <c r="G47" s="61">
        <f t="shared" si="6"/>
        <v>1.6197610726643599</v>
      </c>
      <c r="H47" s="16">
        <v>2624</v>
      </c>
      <c r="I47" s="28">
        <f t="shared" si="2"/>
        <v>4913292.5312000001</v>
      </c>
      <c r="J47" s="28"/>
      <c r="K47" s="26">
        <v>24650</v>
      </c>
      <c r="L47" s="61">
        <v>9388.2617000000027</v>
      </c>
      <c r="M47" s="61">
        <f t="shared" si="1"/>
        <v>0.38086254361054778</v>
      </c>
      <c r="N47" s="68">
        <v>804.5</v>
      </c>
      <c r="O47" s="15">
        <f t="shared" si="3"/>
        <v>7552856.5376500022</v>
      </c>
      <c r="Q47" s="15">
        <f t="shared" si="4"/>
        <v>12466149.068850003</v>
      </c>
      <c r="R47" s="15">
        <f t="shared" si="5"/>
        <v>4155383.0229500011</v>
      </c>
    </row>
    <row r="48" spans="1:20" x14ac:dyDescent="0.25">
      <c r="A48">
        <v>140010</v>
      </c>
      <c r="B48" s="24">
        <v>16020</v>
      </c>
      <c r="C48" s="25" t="s">
        <v>236</v>
      </c>
      <c r="D48" t="s">
        <v>204</v>
      </c>
      <c r="E48" s="26">
        <v>488</v>
      </c>
      <c r="F48" s="61">
        <v>869.00979999999993</v>
      </c>
      <c r="G48" s="61">
        <f t="shared" si="6"/>
        <v>1.7807577868852458</v>
      </c>
      <c r="H48" s="16">
        <v>2624</v>
      </c>
      <c r="I48" s="28">
        <f t="shared" si="2"/>
        <v>2280281.7152</v>
      </c>
      <c r="J48" s="28"/>
      <c r="K48" s="26">
        <v>13429</v>
      </c>
      <c r="L48" s="61">
        <v>3608.2249000000006</v>
      </c>
      <c r="M48" s="61">
        <f t="shared" si="1"/>
        <v>0.26868902375456105</v>
      </c>
      <c r="N48" s="68">
        <v>804.5</v>
      </c>
      <c r="O48" s="15">
        <f t="shared" si="3"/>
        <v>2902816.9320499999</v>
      </c>
      <c r="Q48" s="15">
        <f t="shared" si="4"/>
        <v>5183098.6472500004</v>
      </c>
      <c r="R48" s="15">
        <f t="shared" si="5"/>
        <v>1727699.5490833335</v>
      </c>
    </row>
    <row r="49" spans="1:18" x14ac:dyDescent="0.25">
      <c r="A49">
        <v>140242</v>
      </c>
      <c r="B49" s="24">
        <v>17001</v>
      </c>
      <c r="C49" s="25" t="s">
        <v>237</v>
      </c>
      <c r="D49" t="s">
        <v>204</v>
      </c>
      <c r="E49" s="26">
        <v>572</v>
      </c>
      <c r="F49" s="61">
        <v>589.42529999999988</v>
      </c>
      <c r="G49" s="61">
        <f t="shared" si="6"/>
        <v>1.0304638111888109</v>
      </c>
      <c r="H49" s="16">
        <v>2624</v>
      </c>
      <c r="I49" s="28">
        <f t="shared" si="2"/>
        <v>1546651.9871999996</v>
      </c>
      <c r="J49" s="28"/>
      <c r="K49" s="26">
        <v>18944</v>
      </c>
      <c r="L49" s="61">
        <v>5186.0616000000009</v>
      </c>
      <c r="M49" s="61">
        <f t="shared" si="1"/>
        <v>0.27375747466216221</v>
      </c>
      <c r="N49" s="68">
        <v>804.5</v>
      </c>
      <c r="O49" s="15">
        <f t="shared" si="3"/>
        <v>4172186.5572000006</v>
      </c>
      <c r="Q49" s="15">
        <f t="shared" si="4"/>
        <v>5718838.5444</v>
      </c>
      <c r="R49" s="15">
        <f t="shared" si="5"/>
        <v>1906279.5148</v>
      </c>
    </row>
    <row r="50" spans="1:18" x14ac:dyDescent="0.25">
      <c r="A50">
        <v>140211</v>
      </c>
      <c r="B50" s="24">
        <v>18007</v>
      </c>
      <c r="C50" s="25" t="s">
        <v>238</v>
      </c>
      <c r="D50" t="s">
        <v>204</v>
      </c>
      <c r="E50" s="26">
        <v>462</v>
      </c>
      <c r="F50" s="61">
        <v>1022.4509999999998</v>
      </c>
      <c r="G50" s="61">
        <f t="shared" si="6"/>
        <v>2.213097402597402</v>
      </c>
      <c r="H50" s="16">
        <v>2624</v>
      </c>
      <c r="I50" s="28">
        <f t="shared" si="2"/>
        <v>2682911.4239999992</v>
      </c>
      <c r="J50" s="28"/>
      <c r="K50" s="26">
        <v>25564</v>
      </c>
      <c r="L50" s="61">
        <v>5754.1197999999977</v>
      </c>
      <c r="M50" s="61">
        <f t="shared" si="1"/>
        <v>0.22508683304647151</v>
      </c>
      <c r="N50" s="68">
        <v>804.5</v>
      </c>
      <c r="O50" s="15">
        <f t="shared" si="3"/>
        <v>4629189.3790999977</v>
      </c>
      <c r="Q50" s="15">
        <f t="shared" si="4"/>
        <v>7312100.8030999973</v>
      </c>
      <c r="R50" s="15">
        <f t="shared" si="5"/>
        <v>2437366.9343666658</v>
      </c>
    </row>
    <row r="51" spans="1:18" x14ac:dyDescent="0.25">
      <c r="A51">
        <v>140113</v>
      </c>
      <c r="B51" s="24">
        <v>19034</v>
      </c>
      <c r="C51" s="25" t="s">
        <v>239</v>
      </c>
      <c r="D51" t="s">
        <v>204</v>
      </c>
      <c r="E51" s="26">
        <v>111</v>
      </c>
      <c r="F51" s="61">
        <v>126.47890000000001</v>
      </c>
      <c r="G51" s="61">
        <f t="shared" si="6"/>
        <v>1.1394495495495496</v>
      </c>
      <c r="H51" s="16">
        <v>2624</v>
      </c>
      <c r="I51" s="28">
        <f t="shared" si="2"/>
        <v>331880.6336</v>
      </c>
      <c r="J51" s="28"/>
      <c r="K51" s="26">
        <v>10083</v>
      </c>
      <c r="L51" s="61">
        <v>2147.2684000000004</v>
      </c>
      <c r="M51" s="61">
        <f t="shared" si="1"/>
        <v>0.21295927799266096</v>
      </c>
      <c r="N51" s="68">
        <v>804.5</v>
      </c>
      <c r="O51" s="15">
        <f t="shared" si="3"/>
        <v>1727477.4278000004</v>
      </c>
      <c r="Q51" s="15">
        <f t="shared" si="4"/>
        <v>2059358.0614000005</v>
      </c>
      <c r="R51" s="15">
        <f t="shared" si="5"/>
        <v>686452.68713333353</v>
      </c>
    </row>
    <row r="52" spans="1:18" x14ac:dyDescent="0.25">
      <c r="A52">
        <v>140233</v>
      </c>
      <c r="B52" s="24">
        <v>21001</v>
      </c>
      <c r="C52" s="25" t="s">
        <v>240</v>
      </c>
      <c r="D52" t="s">
        <v>204</v>
      </c>
      <c r="E52" s="26">
        <v>193</v>
      </c>
      <c r="F52" s="61">
        <v>238.81370000000001</v>
      </c>
      <c r="G52" s="61">
        <f t="shared" si="6"/>
        <v>1.237376683937824</v>
      </c>
      <c r="H52" s="16">
        <v>2624</v>
      </c>
      <c r="I52" s="28">
        <f t="shared" si="2"/>
        <v>626647.14880000008</v>
      </c>
      <c r="J52" s="28"/>
      <c r="K52" s="26">
        <v>5387</v>
      </c>
      <c r="L52" s="61">
        <v>1388.0078999999998</v>
      </c>
      <c r="M52" s="61">
        <f t="shared" si="1"/>
        <v>0.25765878967885647</v>
      </c>
      <c r="N52" s="68">
        <v>804.5</v>
      </c>
      <c r="O52" s="15">
        <f t="shared" si="3"/>
        <v>1116652.35555</v>
      </c>
      <c r="Q52" s="15">
        <f>O52+I52</f>
        <v>1743299.5043500001</v>
      </c>
      <c r="R52" s="15">
        <f t="shared" si="5"/>
        <v>581099.83478333335</v>
      </c>
    </row>
    <row r="53" spans="1:18" x14ac:dyDescent="0.25">
      <c r="A53">
        <v>140062</v>
      </c>
      <c r="B53" s="24">
        <v>24001</v>
      </c>
      <c r="C53" s="25" t="s">
        <v>241</v>
      </c>
      <c r="D53" t="s">
        <v>204</v>
      </c>
      <c r="E53" s="26">
        <v>8</v>
      </c>
      <c r="F53" s="61">
        <v>15.492000000000001</v>
      </c>
      <c r="G53" s="61">
        <f t="shared" si="6"/>
        <v>1.9365000000000001</v>
      </c>
      <c r="H53" s="16">
        <v>2624</v>
      </c>
      <c r="I53" s="28">
        <f t="shared" si="2"/>
        <v>40651.008000000002</v>
      </c>
      <c r="J53" s="28"/>
      <c r="K53" s="26">
        <v>1119</v>
      </c>
      <c r="L53" s="61">
        <v>594.06170000000009</v>
      </c>
      <c r="M53" s="61">
        <f t="shared" si="1"/>
        <v>0.53088623771224319</v>
      </c>
      <c r="N53" s="68">
        <v>804.5</v>
      </c>
      <c r="O53" s="15">
        <f t="shared" si="3"/>
        <v>477922.63765000005</v>
      </c>
      <c r="Q53" s="15">
        <f>O53+I53</f>
        <v>518573.64565000008</v>
      </c>
      <c r="R53" s="15">
        <f t="shared" si="5"/>
        <v>172857.88188333335</v>
      </c>
    </row>
    <row r="54" spans="1:18" x14ac:dyDescent="0.25">
      <c r="B54" s="24">
        <v>3029</v>
      </c>
      <c r="C54" s="25" t="s">
        <v>242</v>
      </c>
      <c r="D54" t="s">
        <v>204</v>
      </c>
      <c r="E54" s="26">
        <v>1</v>
      </c>
      <c r="F54" s="61">
        <v>0.8387</v>
      </c>
      <c r="G54" s="61">
        <f t="shared" si="6"/>
        <v>0.8387</v>
      </c>
      <c r="H54" s="16">
        <v>2624</v>
      </c>
      <c r="I54" s="28">
        <f t="shared" si="2"/>
        <v>2200.7487999999998</v>
      </c>
      <c r="J54" s="28"/>
      <c r="K54" s="26">
        <v>1783</v>
      </c>
      <c r="L54" s="61">
        <v>504.33850000000001</v>
      </c>
      <c r="M54" s="61">
        <f t="shared" si="1"/>
        <v>0.28285950644980373</v>
      </c>
      <c r="N54" s="68">
        <v>804.5</v>
      </c>
      <c r="O54" s="15">
        <f t="shared" si="3"/>
        <v>405740.32325000007</v>
      </c>
      <c r="Q54" s="15">
        <f>O54+I54</f>
        <v>407941.07205000008</v>
      </c>
      <c r="R54" s="15">
        <f t="shared" si="5"/>
        <v>135980.35735000003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C0AB85-5ADF-490F-9D6A-9403276A2CA6}"/>
</file>

<file path=customXml/itemProps2.xml><?xml version="1.0" encoding="utf-8"?>
<ds:datastoreItem xmlns:ds="http://schemas.openxmlformats.org/officeDocument/2006/customXml" ds:itemID="{0A8F9187-A194-4B20-98C6-002CE892C50A}"/>
</file>

<file path=customXml/itemProps3.xml><?xml version="1.0" encoding="utf-8"?>
<ds:datastoreItem xmlns:ds="http://schemas.openxmlformats.org/officeDocument/2006/customXml" ds:itemID="{25DDB9E4-DE23-46CB-83CF-E4320D6763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Safety Net Pool</vt:lpstr>
      <vt:lpstr>Public Hospital Pool</vt:lpstr>
      <vt:lpstr>Critical Access Pool</vt:lpstr>
      <vt:lpstr>Fixed Rate - Volume</vt:lpstr>
      <vt:lpstr>Fixed Rate-Acuity High Medicaid</vt:lpstr>
      <vt:lpstr>Fixed Rate-Acuity Other Acute</vt:lpstr>
      <vt:lpstr>'Critical Access Pool'!Print_Titles</vt:lpstr>
      <vt:lpstr>'Fixed Rate-Acuity High Medicaid'!Print_Titles</vt:lpstr>
      <vt:lpstr>'Fixed Rate-Acuity Other Acute'!Print_Titles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Jenkins, Dan</dc:creator>
  <cp:lastModifiedBy>Jenkins, Dan</cp:lastModifiedBy>
  <dcterms:created xsi:type="dcterms:W3CDTF">2024-08-29T19:26:52Z</dcterms:created>
  <dcterms:modified xsi:type="dcterms:W3CDTF">2024-08-29T19:32:19Z</dcterms:modified>
</cp:coreProperties>
</file>