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7FC9F57-0569-4E19-B8DB-991223C1B734}" xr6:coauthVersionLast="47" xr6:coauthVersionMax="47" xr10:uidLastSave="{00000000-0000-0000-0000-000000000000}"/>
  <bookViews>
    <workbookView xWindow="-110" yWindow="-110" windowWidth="19420" windowHeight="10420" xr2:uid="{18E00E9A-5FB3-46C4-804A-5B9CEE9E4C05}"/>
  </bookViews>
  <sheets>
    <sheet name="Safety Net Pool" sheetId="1" r:id="rId1"/>
    <sheet name="Public Hospital Pool" sheetId="2" r:id="rId2"/>
    <sheet name="Critical Access Pool" sheetId="3" r:id="rId3"/>
    <sheet name="Fixed Rate - Volume" sheetId="4" r:id="rId4"/>
    <sheet name="Fixed Rate-Acuity High Medicaid" sheetId="5" r:id="rId5"/>
    <sheet name="Fixed Rate-Acuity Other Acute" sheetId="6" r:id="rId6"/>
  </sheets>
  <definedNames>
    <definedName name="_xlnm.Print_Titles" localSheetId="2">'Critical Access Pool'!$1:$14</definedName>
    <definedName name="_xlnm.Print_Titles" localSheetId="4">'Fixed Rate-Acuity High Medicaid'!$B:$D,'Fixed Rate-Acuity High Medicaid'!$1:$8</definedName>
    <definedName name="_xlnm.Print_Titles" localSheetId="5">'Fixed Rate-Acuity Other Acute'!$B:$D,'Fixed Rate-Acuity Other Acute'!$1:$8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3" l="1"/>
  <c r="E15" i="3"/>
  <c r="H15" i="2"/>
  <c r="E15" i="2"/>
  <c r="H15" i="1"/>
  <c r="E15" i="1"/>
  <c r="M53" i="6"/>
  <c r="O53" i="6"/>
  <c r="G53" i="6"/>
  <c r="M52" i="6"/>
  <c r="G52" i="6"/>
  <c r="M51" i="6"/>
  <c r="O51" i="6" s="1"/>
  <c r="G51" i="6"/>
  <c r="I51" i="6" s="1"/>
  <c r="M50" i="6"/>
  <c r="O50" i="6" s="1"/>
  <c r="G50" i="6"/>
  <c r="I50" i="6" s="1"/>
  <c r="M49" i="6"/>
  <c r="O49" i="6" s="1"/>
  <c r="G49" i="6"/>
  <c r="I49" i="6" s="1"/>
  <c r="M48" i="6"/>
  <c r="O48" i="6" s="1"/>
  <c r="M47" i="6"/>
  <c r="O47" i="6" s="1"/>
  <c r="G47" i="6"/>
  <c r="I47" i="6" s="1"/>
  <c r="M46" i="6"/>
  <c r="O46" i="6"/>
  <c r="G46" i="6"/>
  <c r="I46" i="6" s="1"/>
  <c r="M45" i="6"/>
  <c r="G45" i="6"/>
  <c r="I45" i="6"/>
  <c r="M44" i="6"/>
  <c r="G44" i="6"/>
  <c r="I44" i="6" s="1"/>
  <c r="M43" i="6"/>
  <c r="O43" i="6"/>
  <c r="G43" i="6"/>
  <c r="I43" i="6" s="1"/>
  <c r="M42" i="6"/>
  <c r="O42" i="6" s="1"/>
  <c r="G42" i="6"/>
  <c r="I42" i="6" s="1"/>
  <c r="M41" i="6"/>
  <c r="O41" i="6"/>
  <c r="G41" i="6"/>
  <c r="I41" i="6" s="1"/>
  <c r="M40" i="6"/>
  <c r="O40" i="6"/>
  <c r="G40" i="6"/>
  <c r="I40" i="6" s="1"/>
  <c r="M39" i="6"/>
  <c r="O39" i="6" s="1"/>
  <c r="G39" i="6"/>
  <c r="I39" i="6" s="1"/>
  <c r="M38" i="6"/>
  <c r="G38" i="6"/>
  <c r="I38" i="6" s="1"/>
  <c r="M37" i="6"/>
  <c r="O37" i="6"/>
  <c r="G37" i="6"/>
  <c r="I37" i="6" s="1"/>
  <c r="M36" i="6"/>
  <c r="O36" i="6" s="1"/>
  <c r="G36" i="6"/>
  <c r="I36" i="6" s="1"/>
  <c r="G35" i="6"/>
  <c r="I35" i="6" s="1"/>
  <c r="G34" i="6"/>
  <c r="I34" i="6"/>
  <c r="M33" i="6"/>
  <c r="O33" i="6" s="1"/>
  <c r="G33" i="6"/>
  <c r="M32" i="6"/>
  <c r="O32" i="6" s="1"/>
  <c r="G32" i="6"/>
  <c r="I32" i="6" s="1"/>
  <c r="M31" i="6"/>
  <c r="O31" i="6" s="1"/>
  <c r="M30" i="6"/>
  <c r="O30" i="6"/>
  <c r="M29" i="6"/>
  <c r="G29" i="6"/>
  <c r="I29" i="6" s="1"/>
  <c r="M28" i="6"/>
  <c r="O28" i="6" s="1"/>
  <c r="G28" i="6"/>
  <c r="I28" i="6" s="1"/>
  <c r="G27" i="6"/>
  <c r="G26" i="6"/>
  <c r="I26" i="6" s="1"/>
  <c r="M25" i="6"/>
  <c r="O25" i="6" s="1"/>
  <c r="G25" i="6"/>
  <c r="M24" i="6"/>
  <c r="O24" i="6" s="1"/>
  <c r="G24" i="6"/>
  <c r="I24" i="6" s="1"/>
  <c r="M23" i="6"/>
  <c r="G23" i="6"/>
  <c r="M22" i="6"/>
  <c r="O22" i="6"/>
  <c r="G22" i="6"/>
  <c r="I22" i="6"/>
  <c r="M21" i="6"/>
  <c r="G21" i="6"/>
  <c r="I21" i="6" s="1"/>
  <c r="M20" i="6"/>
  <c r="O20" i="6" s="1"/>
  <c r="Q20" i="6" s="1"/>
  <c r="R20" i="6" s="1"/>
  <c r="G20" i="6"/>
  <c r="I20" i="6" s="1"/>
  <c r="G19" i="6"/>
  <c r="M18" i="6"/>
  <c r="O18" i="6" s="1"/>
  <c r="G18" i="6"/>
  <c r="I18" i="6" s="1"/>
  <c r="M17" i="6"/>
  <c r="O17" i="6"/>
  <c r="G17" i="6"/>
  <c r="G16" i="6"/>
  <c r="I16" i="6"/>
  <c r="M15" i="6"/>
  <c r="G15" i="6"/>
  <c r="I15" i="6"/>
  <c r="M14" i="6"/>
  <c r="O14" i="6"/>
  <c r="G14" i="6"/>
  <c r="I14" i="6" s="1"/>
  <c r="G13" i="6"/>
  <c r="I13" i="6"/>
  <c r="M12" i="6"/>
  <c r="O12" i="6" s="1"/>
  <c r="G12" i="6"/>
  <c r="I12" i="6"/>
  <c r="O11" i="6"/>
  <c r="M11" i="6"/>
  <c r="G11" i="6"/>
  <c r="I11" i="6" s="1"/>
  <c r="M10" i="6"/>
  <c r="O10" i="6" s="1"/>
  <c r="G10" i="6"/>
  <c r="I10" i="6" s="1"/>
  <c r="M9" i="6"/>
  <c r="O9" i="6" s="1"/>
  <c r="P6" i="6"/>
  <c r="G52" i="5"/>
  <c r="I52" i="5" s="1"/>
  <c r="M51" i="5"/>
  <c r="O51" i="5"/>
  <c r="G51" i="5"/>
  <c r="I51" i="5" s="1"/>
  <c r="M50" i="5"/>
  <c r="O50" i="5" s="1"/>
  <c r="G50" i="5"/>
  <c r="M49" i="5"/>
  <c r="O49" i="5" s="1"/>
  <c r="G49" i="5"/>
  <c r="I49" i="5"/>
  <c r="M48" i="5"/>
  <c r="O48" i="5" s="1"/>
  <c r="M47" i="5"/>
  <c r="O47" i="5"/>
  <c r="M46" i="5"/>
  <c r="I46" i="5"/>
  <c r="G46" i="5"/>
  <c r="M45" i="5"/>
  <c r="G45" i="5"/>
  <c r="I45" i="5" s="1"/>
  <c r="G44" i="5"/>
  <c r="I44" i="5" s="1"/>
  <c r="G43" i="5"/>
  <c r="I43" i="5" s="1"/>
  <c r="M42" i="5"/>
  <c r="O42" i="5" s="1"/>
  <c r="G42" i="5"/>
  <c r="I42" i="5" s="1"/>
  <c r="M41" i="5"/>
  <c r="O41" i="5" s="1"/>
  <c r="G41" i="5"/>
  <c r="I41" i="5"/>
  <c r="M40" i="5"/>
  <c r="O40" i="5" s="1"/>
  <c r="M39" i="5"/>
  <c r="O39" i="5"/>
  <c r="G39" i="5"/>
  <c r="I39" i="5" s="1"/>
  <c r="P39" i="5" s="1"/>
  <c r="Q39" i="5" s="1"/>
  <c r="M38" i="5"/>
  <c r="O38" i="5" s="1"/>
  <c r="G38" i="5"/>
  <c r="I38" i="5" s="1"/>
  <c r="M37" i="5"/>
  <c r="O37" i="5"/>
  <c r="G37" i="5"/>
  <c r="I37" i="5" s="1"/>
  <c r="G36" i="5"/>
  <c r="I36" i="5" s="1"/>
  <c r="M35" i="5"/>
  <c r="O35" i="5"/>
  <c r="G35" i="5"/>
  <c r="I35" i="5" s="1"/>
  <c r="M34" i="5"/>
  <c r="O34" i="5" s="1"/>
  <c r="G34" i="5"/>
  <c r="I34" i="5"/>
  <c r="M33" i="5"/>
  <c r="O33" i="5" s="1"/>
  <c r="G33" i="5"/>
  <c r="I33" i="5" s="1"/>
  <c r="M32" i="5"/>
  <c r="O32" i="5" s="1"/>
  <c r="M31" i="5"/>
  <c r="O31" i="5" s="1"/>
  <c r="M30" i="5"/>
  <c r="O30" i="5" s="1"/>
  <c r="G30" i="5"/>
  <c r="I30" i="5" s="1"/>
  <c r="M29" i="5"/>
  <c r="O29" i="5"/>
  <c r="G29" i="5"/>
  <c r="G28" i="5"/>
  <c r="I28" i="5" s="1"/>
  <c r="M27" i="5"/>
  <c r="G27" i="5"/>
  <c r="I27" i="5" s="1"/>
  <c r="M26" i="5"/>
  <c r="G26" i="5"/>
  <c r="I26" i="5" s="1"/>
  <c r="M25" i="5"/>
  <c r="G25" i="5"/>
  <c r="G24" i="5"/>
  <c r="I24" i="5"/>
  <c r="G23" i="5"/>
  <c r="I23" i="5" s="1"/>
  <c r="G22" i="5"/>
  <c r="M21" i="5"/>
  <c r="O21" i="5" s="1"/>
  <c r="G21" i="5"/>
  <c r="I21" i="5" s="1"/>
  <c r="M20" i="5"/>
  <c r="O20" i="5" s="1"/>
  <c r="M19" i="5"/>
  <c r="O19" i="5" s="1"/>
  <c r="G19" i="5"/>
  <c r="I19" i="5" s="1"/>
  <c r="O18" i="5"/>
  <c r="M18" i="5"/>
  <c r="G18" i="5"/>
  <c r="M17" i="5"/>
  <c r="O17" i="5" s="1"/>
  <c r="G17" i="5"/>
  <c r="I17" i="5" s="1"/>
  <c r="M16" i="5"/>
  <c r="O16" i="5" s="1"/>
  <c r="G16" i="5"/>
  <c r="I16" i="5" s="1"/>
  <c r="M15" i="5"/>
  <c r="O15" i="5" s="1"/>
  <c r="G15" i="5"/>
  <c r="I15" i="5" s="1"/>
  <c r="M14" i="5"/>
  <c r="G14" i="5"/>
  <c r="I14" i="5" s="1"/>
  <c r="M13" i="5"/>
  <c r="O13" i="5" s="1"/>
  <c r="G13" i="5"/>
  <c r="M12" i="5"/>
  <c r="O12" i="5" s="1"/>
  <c r="G12" i="5"/>
  <c r="I12" i="5" s="1"/>
  <c r="M11" i="5"/>
  <c r="G11" i="5"/>
  <c r="I11" i="5" s="1"/>
  <c r="M10" i="5"/>
  <c r="O10" i="5" s="1"/>
  <c r="G10" i="5"/>
  <c r="O9" i="5"/>
  <c r="M9" i="5"/>
  <c r="I9" i="5"/>
  <c r="G9" i="5"/>
  <c r="G6" i="5"/>
  <c r="M6" i="5"/>
  <c r="J38" i="4"/>
  <c r="K38" i="4" s="1"/>
  <c r="L38" i="4" s="1"/>
  <c r="I38" i="4"/>
  <c r="F38" i="4"/>
  <c r="G38" i="4" s="1"/>
  <c r="I37" i="4"/>
  <c r="J37" i="4"/>
  <c r="F37" i="4"/>
  <c r="I36" i="4"/>
  <c r="J36" i="4"/>
  <c r="F36" i="4"/>
  <c r="J35" i="4"/>
  <c r="I35" i="4"/>
  <c r="F35" i="4"/>
  <c r="G35" i="4" s="1"/>
  <c r="J34" i="4"/>
  <c r="I34" i="4"/>
  <c r="F34" i="4"/>
  <c r="I33" i="4"/>
  <c r="J33" i="4"/>
  <c r="F33" i="4"/>
  <c r="I32" i="4"/>
  <c r="F32" i="4"/>
  <c r="J31" i="4"/>
  <c r="G31" i="4"/>
  <c r="I28" i="4"/>
  <c r="J28" i="4"/>
  <c r="F28" i="4"/>
  <c r="G28" i="4" s="1"/>
  <c r="K28" i="4" s="1"/>
  <c r="L28" i="4" s="1"/>
  <c r="I27" i="4"/>
  <c r="F27" i="4"/>
  <c r="G27" i="4" s="1"/>
  <c r="I26" i="4"/>
  <c r="F26" i="4"/>
  <c r="G26" i="4" s="1"/>
  <c r="I25" i="4"/>
  <c r="F25" i="4"/>
  <c r="G25" i="4" s="1"/>
  <c r="I24" i="4"/>
  <c r="J24" i="4"/>
  <c r="F24" i="4"/>
  <c r="G24" i="4" s="1"/>
  <c r="I23" i="4"/>
  <c r="F23" i="4"/>
  <c r="G23" i="4" s="1"/>
  <c r="I22" i="4"/>
  <c r="F22" i="4"/>
  <c r="G22" i="4" s="1"/>
  <c r="I21" i="4"/>
  <c r="F21" i="4"/>
  <c r="G21" i="4" s="1"/>
  <c r="I20" i="4"/>
  <c r="J20" i="4"/>
  <c r="F20" i="4"/>
  <c r="G20" i="4" s="1"/>
  <c r="I19" i="4"/>
  <c r="F19" i="4"/>
  <c r="G19" i="4" s="1"/>
  <c r="I18" i="4"/>
  <c r="F18" i="4"/>
  <c r="G18" i="4" s="1"/>
  <c r="J17" i="4"/>
  <c r="K17" i="4" s="1"/>
  <c r="L17" i="4" s="1"/>
  <c r="G17" i="4"/>
  <c r="G29" i="4" s="1"/>
  <c r="J15" i="4"/>
  <c r="F14" i="4"/>
  <c r="G14" i="4"/>
  <c r="K14" i="4" s="1"/>
  <c r="L14" i="4" s="1"/>
  <c r="F13" i="4"/>
  <c r="F12" i="4"/>
  <c r="G12" i="4" s="1"/>
  <c r="K12" i="4" s="1"/>
  <c r="L12" i="4" s="1"/>
  <c r="L11" i="4"/>
  <c r="G11" i="4"/>
  <c r="K11" i="4" s="1"/>
  <c r="F11" i="4"/>
  <c r="G10" i="4"/>
  <c r="K10" i="4" s="1"/>
  <c r="L10" i="4" s="1"/>
  <c r="F10" i="4"/>
  <c r="G7" i="3"/>
  <c r="C7" i="3"/>
  <c r="I15" i="2"/>
  <c r="G7" i="2"/>
  <c r="C7" i="2"/>
  <c r="G7" i="1"/>
  <c r="C7" i="1"/>
  <c r="Q22" i="6" l="1"/>
  <c r="R22" i="6" s="1"/>
  <c r="Q50" i="6"/>
  <c r="R50" i="6" s="1"/>
  <c r="Q11" i="6"/>
  <c r="R11" i="6" s="1"/>
  <c r="Q46" i="6"/>
  <c r="R46" i="6" s="1"/>
  <c r="Q14" i="6"/>
  <c r="R14" i="6" s="1"/>
  <c r="Q51" i="6"/>
  <c r="R51" i="6" s="1"/>
  <c r="Q10" i="6"/>
  <c r="R10" i="6" s="1"/>
  <c r="Q12" i="6"/>
  <c r="R12" i="6" s="1"/>
  <c r="Q24" i="6"/>
  <c r="R24" i="6" s="1"/>
  <c r="Q47" i="6"/>
  <c r="R47" i="6" s="1"/>
  <c r="P17" i="5"/>
  <c r="Q17" i="5" s="1"/>
  <c r="P33" i="5"/>
  <c r="Q33" i="5" s="1"/>
  <c r="P51" i="5"/>
  <c r="Q51" i="5" s="1"/>
  <c r="P42" i="5"/>
  <c r="Q42" i="5" s="1"/>
  <c r="P12" i="5"/>
  <c r="Q12" i="5" s="1"/>
  <c r="P34" i="5"/>
  <c r="Q34" i="5" s="1"/>
  <c r="P37" i="5"/>
  <c r="Q37" i="5" s="1"/>
  <c r="P41" i="5"/>
  <c r="Q41" i="5" s="1"/>
  <c r="P30" i="5"/>
  <c r="Q30" i="5" s="1"/>
  <c r="K35" i="4"/>
  <c r="L35" i="4" s="1"/>
  <c r="K20" i="4"/>
  <c r="L20" i="4" s="1"/>
  <c r="K24" i="4"/>
  <c r="L24" i="4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F15" i="2"/>
  <c r="J16" i="2"/>
  <c r="I15" i="3"/>
  <c r="F15" i="1"/>
  <c r="I15" i="1"/>
  <c r="F15" i="3"/>
  <c r="J19" i="4"/>
  <c r="K19" i="4" s="1"/>
  <c r="L19" i="4" s="1"/>
  <c r="J23" i="4"/>
  <c r="K23" i="4" s="1"/>
  <c r="L23" i="4" s="1"/>
  <c r="J27" i="4"/>
  <c r="K27" i="4" s="1"/>
  <c r="L27" i="4" s="1"/>
  <c r="G34" i="4"/>
  <c r="K34" i="4" s="1"/>
  <c r="L34" i="4" s="1"/>
  <c r="P9" i="5"/>
  <c r="I13" i="5"/>
  <c r="M23" i="5"/>
  <c r="O23" i="5" s="1"/>
  <c r="P23" i="5" s="1"/>
  <c r="Q23" i="5" s="1"/>
  <c r="P29" i="5"/>
  <c r="Q29" i="5" s="1"/>
  <c r="O15" i="6"/>
  <c r="Q15" i="6" s="1"/>
  <c r="R15" i="6" s="1"/>
  <c r="P19" i="5"/>
  <c r="Q19" i="5" s="1"/>
  <c r="J18" i="4"/>
  <c r="K18" i="4" s="1"/>
  <c r="J22" i="4"/>
  <c r="K22" i="4" s="1"/>
  <c r="L22" i="4" s="1"/>
  <c r="J26" i="4"/>
  <c r="K26" i="4" s="1"/>
  <c r="L26" i="4" s="1"/>
  <c r="K31" i="4"/>
  <c r="G33" i="4"/>
  <c r="K33" i="4" s="1"/>
  <c r="L33" i="4" s="1"/>
  <c r="G37" i="4"/>
  <c r="K37" i="4" s="1"/>
  <c r="L37" i="4" s="1"/>
  <c r="I10" i="5"/>
  <c r="P10" i="5" s="1"/>
  <c r="Q10" i="5" s="1"/>
  <c r="G20" i="5"/>
  <c r="I20" i="5" s="1"/>
  <c r="P20" i="5" s="1"/>
  <c r="Q20" i="5" s="1"/>
  <c r="O25" i="5"/>
  <c r="P35" i="5"/>
  <c r="Q35" i="5" s="1"/>
  <c r="O11" i="5"/>
  <c r="P11" i="5" s="1"/>
  <c r="Q11" i="5" s="1"/>
  <c r="O14" i="5"/>
  <c r="P14" i="5" s="1"/>
  <c r="Q14" i="5" s="1"/>
  <c r="P16" i="5"/>
  <c r="Q16" i="5" s="1"/>
  <c r="J21" i="4"/>
  <c r="K21" i="4" s="1"/>
  <c r="L21" i="4" s="1"/>
  <c r="J25" i="4"/>
  <c r="K25" i="4" s="1"/>
  <c r="L25" i="4" s="1"/>
  <c r="G32" i="4"/>
  <c r="G36" i="4"/>
  <c r="K36" i="4" s="1"/>
  <c r="L36" i="4" s="1"/>
  <c r="P13" i="5"/>
  <c r="Q13" i="5" s="1"/>
  <c r="P15" i="5"/>
  <c r="Q15" i="5" s="1"/>
  <c r="I18" i="5"/>
  <c r="G9" i="4"/>
  <c r="G13" i="4"/>
  <c r="K13" i="4" s="1"/>
  <c r="L13" i="4" s="1"/>
  <c r="J32" i="4"/>
  <c r="J39" i="4" s="1"/>
  <c r="O26" i="5"/>
  <c r="P26" i="5" s="1"/>
  <c r="Q26" i="5" s="1"/>
  <c r="M24" i="5"/>
  <c r="O24" i="5" s="1"/>
  <c r="P24" i="5" s="1"/>
  <c r="Q24" i="5" s="1"/>
  <c r="M36" i="5"/>
  <c r="O36" i="5" s="1"/>
  <c r="P36" i="5" s="1"/>
  <c r="Q36" i="5" s="1"/>
  <c r="G48" i="5"/>
  <c r="I48" i="5" s="1"/>
  <c r="P48" i="5" s="1"/>
  <c r="Q48" i="5" s="1"/>
  <c r="I17" i="6"/>
  <c r="Q17" i="6" s="1"/>
  <c r="R17" i="6" s="1"/>
  <c r="M19" i="6"/>
  <c r="O19" i="6" s="1"/>
  <c r="Q19" i="6" s="1"/>
  <c r="R19" i="6" s="1"/>
  <c r="M26" i="6"/>
  <c r="O26" i="6" s="1"/>
  <c r="Q26" i="6" s="1"/>
  <c r="R26" i="6" s="1"/>
  <c r="G30" i="6"/>
  <c r="I30" i="6" s="1"/>
  <c r="Q30" i="6" s="1"/>
  <c r="R30" i="6" s="1"/>
  <c r="G31" i="6"/>
  <c r="I31" i="6" s="1"/>
  <c r="Q31" i="6" s="1"/>
  <c r="R31" i="6" s="1"/>
  <c r="Q32" i="6"/>
  <c r="R32" i="6" s="1"/>
  <c r="Q40" i="6"/>
  <c r="R40" i="6" s="1"/>
  <c r="Q43" i="6"/>
  <c r="R43" i="6" s="1"/>
  <c r="I48" i="6"/>
  <c r="Q48" i="6" s="1"/>
  <c r="R48" i="6" s="1"/>
  <c r="O52" i="6"/>
  <c r="M22" i="5"/>
  <c r="M5" i="5" s="1"/>
  <c r="I29" i="5"/>
  <c r="M43" i="5"/>
  <c r="O43" i="5" s="1"/>
  <c r="P43" i="5" s="1"/>
  <c r="Q43" i="5" s="1"/>
  <c r="G47" i="5"/>
  <c r="I47" i="5" s="1"/>
  <c r="P47" i="5" s="1"/>
  <c r="Q47" i="5" s="1"/>
  <c r="M13" i="6"/>
  <c r="M5" i="6" s="1"/>
  <c r="I23" i="6"/>
  <c r="Q37" i="6"/>
  <c r="R37" i="6" s="1"/>
  <c r="Q49" i="6"/>
  <c r="R49" i="6" s="1"/>
  <c r="G40" i="5"/>
  <c r="I40" i="5" s="1"/>
  <c r="P40" i="5" s="1"/>
  <c r="Q40" i="5" s="1"/>
  <c r="P49" i="5"/>
  <c r="Q49" i="5" s="1"/>
  <c r="Q18" i="6"/>
  <c r="R18" i="6" s="1"/>
  <c r="P18" i="5"/>
  <c r="Q18" i="5" s="1"/>
  <c r="P21" i="5"/>
  <c r="Q21" i="5" s="1"/>
  <c r="I25" i="5"/>
  <c r="O23" i="6"/>
  <c r="I27" i="6"/>
  <c r="O29" i="6"/>
  <c r="Q29" i="6" s="1"/>
  <c r="R29" i="6" s="1"/>
  <c r="I33" i="6"/>
  <c r="Q33" i="6" s="1"/>
  <c r="R33" i="6" s="1"/>
  <c r="Q36" i="6"/>
  <c r="R36" i="6" s="1"/>
  <c r="Q39" i="6"/>
  <c r="R39" i="6" s="1"/>
  <c r="Q42" i="6"/>
  <c r="R42" i="6" s="1"/>
  <c r="O45" i="6"/>
  <c r="Q45" i="6" s="1"/>
  <c r="R45" i="6" s="1"/>
  <c r="I53" i="6"/>
  <c r="Q53" i="6" s="1"/>
  <c r="R53" i="6" s="1"/>
  <c r="G32" i="5"/>
  <c r="I32" i="5" s="1"/>
  <c r="P32" i="5" s="1"/>
  <c r="Q32" i="5" s="1"/>
  <c r="O45" i="5"/>
  <c r="P45" i="5" s="1"/>
  <c r="Q45" i="5" s="1"/>
  <c r="O46" i="5"/>
  <c r="P46" i="5" s="1"/>
  <c r="Q46" i="5" s="1"/>
  <c r="I50" i="5"/>
  <c r="P50" i="5" s="1"/>
  <c r="Q50" i="5" s="1"/>
  <c r="M52" i="5"/>
  <c r="O52" i="5" s="1"/>
  <c r="P52" i="5" s="1"/>
  <c r="Q52" i="5" s="1"/>
  <c r="M35" i="6"/>
  <c r="O35" i="6" s="1"/>
  <c r="Q35" i="6" s="1"/>
  <c r="R35" i="6" s="1"/>
  <c r="I22" i="5"/>
  <c r="G31" i="5"/>
  <c r="I31" i="5" s="1"/>
  <c r="P31" i="5" s="1"/>
  <c r="Q31" i="5" s="1"/>
  <c r="G9" i="6"/>
  <c r="G5" i="6" s="1"/>
  <c r="M16" i="6"/>
  <c r="O16" i="6" s="1"/>
  <c r="Q16" i="6" s="1"/>
  <c r="R16" i="6" s="1"/>
  <c r="I19" i="6"/>
  <c r="O21" i="6"/>
  <c r="Q21" i="6" s="1"/>
  <c r="R21" i="6" s="1"/>
  <c r="I25" i="6"/>
  <c r="Q25" i="6" s="1"/>
  <c r="R25" i="6" s="1"/>
  <c r="Q28" i="6"/>
  <c r="R28" i="6" s="1"/>
  <c r="O27" i="5"/>
  <c r="P27" i="5" s="1"/>
  <c r="Q27" i="5" s="1"/>
  <c r="P38" i="5"/>
  <c r="Q38" i="5" s="1"/>
  <c r="M44" i="5"/>
  <c r="O44" i="5" s="1"/>
  <c r="P44" i="5" s="1"/>
  <c r="Q44" i="5" s="1"/>
  <c r="M27" i="6"/>
  <c r="O27" i="6" s="1"/>
  <c r="Q27" i="6" s="1"/>
  <c r="R27" i="6" s="1"/>
  <c r="M34" i="6"/>
  <c r="O34" i="6" s="1"/>
  <c r="Q34" i="6" s="1"/>
  <c r="R34" i="6" s="1"/>
  <c r="O38" i="6"/>
  <c r="Q38" i="6" s="1"/>
  <c r="R38" i="6" s="1"/>
  <c r="Q41" i="6"/>
  <c r="R41" i="6" s="1"/>
  <c r="O44" i="6"/>
  <c r="Q44" i="6" s="1"/>
  <c r="R44" i="6" s="1"/>
  <c r="I52" i="6"/>
  <c r="G48" i="6"/>
  <c r="M28" i="5"/>
  <c r="O28" i="5" s="1"/>
  <c r="P28" i="5" s="1"/>
  <c r="Q28" i="5" s="1"/>
  <c r="O13" i="6" l="1"/>
  <c r="Q13" i="6" s="1"/>
  <c r="R13" i="6" s="1"/>
  <c r="O22" i="5"/>
  <c r="P22" i="5"/>
  <c r="Q22" i="5" s="1"/>
  <c r="I6" i="5"/>
  <c r="L18" i="4"/>
  <c r="K29" i="4"/>
  <c r="L29" i="4" s="1"/>
  <c r="G39" i="4"/>
  <c r="K32" i="4"/>
  <c r="L32" i="4" s="1"/>
  <c r="F37" i="1"/>
  <c r="G37" i="1" s="1"/>
  <c r="F29" i="1"/>
  <c r="G29" i="1" s="1"/>
  <c r="F21" i="1"/>
  <c r="G21" i="1" s="1"/>
  <c r="F35" i="1"/>
  <c r="G35" i="1" s="1"/>
  <c r="F27" i="1"/>
  <c r="G27" i="1" s="1"/>
  <c r="F32" i="1"/>
  <c r="G32" i="1" s="1"/>
  <c r="F24" i="1"/>
  <c r="G24" i="1" s="1"/>
  <c r="F16" i="1"/>
  <c r="G16" i="1" s="1"/>
  <c r="F38" i="1"/>
  <c r="G38" i="1" s="1"/>
  <c r="F30" i="1"/>
  <c r="G30" i="1" s="1"/>
  <c r="F22" i="1"/>
  <c r="G22" i="1" s="1"/>
  <c r="F33" i="1"/>
  <c r="G33" i="1" s="1"/>
  <c r="F25" i="1"/>
  <c r="G25" i="1" s="1"/>
  <c r="F34" i="1"/>
  <c r="G34" i="1" s="1"/>
  <c r="F26" i="1"/>
  <c r="G26" i="1" s="1"/>
  <c r="F31" i="1"/>
  <c r="G31" i="1" s="1"/>
  <c r="F23" i="1"/>
  <c r="G23" i="1" s="1"/>
  <c r="F18" i="1"/>
  <c r="G18" i="1" s="1"/>
  <c r="F17" i="1"/>
  <c r="G17" i="1" s="1"/>
  <c r="F36" i="1"/>
  <c r="G36" i="1" s="1"/>
  <c r="F28" i="1"/>
  <c r="G28" i="1" s="1"/>
  <c r="F20" i="1"/>
  <c r="G20" i="1" s="1"/>
  <c r="F19" i="1"/>
  <c r="G19" i="1" s="1"/>
  <c r="K39" i="4"/>
  <c r="L39" i="4" s="1"/>
  <c r="L31" i="4"/>
  <c r="G5" i="5"/>
  <c r="I46" i="3"/>
  <c r="J46" i="3" s="1"/>
  <c r="I45" i="3"/>
  <c r="J45" i="3" s="1"/>
  <c r="I38" i="3"/>
  <c r="J38" i="3" s="1"/>
  <c r="I30" i="3"/>
  <c r="J30" i="3" s="1"/>
  <c r="I22" i="3"/>
  <c r="J22" i="3" s="1"/>
  <c r="I21" i="3"/>
  <c r="J21" i="3" s="1"/>
  <c r="I20" i="3"/>
  <c r="J20" i="3" s="1"/>
  <c r="I19" i="3"/>
  <c r="J19" i="3" s="1"/>
  <c r="I18" i="3"/>
  <c r="J18" i="3" s="1"/>
  <c r="I17" i="3"/>
  <c r="J17" i="3" s="1"/>
  <c r="I16" i="3"/>
  <c r="J16" i="3" s="1"/>
  <c r="I50" i="3"/>
  <c r="J50" i="3" s="1"/>
  <c r="I39" i="3"/>
  <c r="J39" i="3" s="1"/>
  <c r="I31" i="3"/>
  <c r="J31" i="3" s="1"/>
  <c r="I23" i="3"/>
  <c r="J23" i="3" s="1"/>
  <c r="I51" i="3"/>
  <c r="J51" i="3" s="1"/>
  <c r="I40" i="3"/>
  <c r="J40" i="3" s="1"/>
  <c r="I32" i="3"/>
  <c r="J32" i="3" s="1"/>
  <c r="I24" i="3"/>
  <c r="J24" i="3" s="1"/>
  <c r="I47" i="3"/>
  <c r="J47" i="3" s="1"/>
  <c r="I41" i="3"/>
  <c r="J41" i="3" s="1"/>
  <c r="I33" i="3"/>
  <c r="J33" i="3" s="1"/>
  <c r="I25" i="3"/>
  <c r="J25" i="3" s="1"/>
  <c r="I52" i="3"/>
  <c r="J52" i="3" s="1"/>
  <c r="I53" i="3"/>
  <c r="J53" i="3" s="1"/>
  <c r="I48" i="3"/>
  <c r="J48" i="3" s="1"/>
  <c r="I43" i="3"/>
  <c r="J43" i="3" s="1"/>
  <c r="I35" i="3"/>
  <c r="J35" i="3" s="1"/>
  <c r="I27" i="3"/>
  <c r="J27" i="3" s="1"/>
  <c r="I36" i="3"/>
  <c r="J36" i="3" s="1"/>
  <c r="I28" i="3"/>
  <c r="J28" i="3" s="1"/>
  <c r="I49" i="3"/>
  <c r="J49" i="3" s="1"/>
  <c r="I44" i="3"/>
  <c r="J44" i="3" s="1"/>
  <c r="I37" i="3"/>
  <c r="J37" i="3" s="1"/>
  <c r="I29" i="3"/>
  <c r="J29" i="3" s="1"/>
  <c r="I26" i="3"/>
  <c r="J26" i="3" s="1"/>
  <c r="I34" i="3"/>
  <c r="J34" i="3" s="1"/>
  <c r="I42" i="3"/>
  <c r="J42" i="3" s="1"/>
  <c r="I34" i="1"/>
  <c r="J34" i="1" s="1"/>
  <c r="K34" i="1" s="1"/>
  <c r="L34" i="1" s="1"/>
  <c r="I26" i="1"/>
  <c r="J26" i="1" s="1"/>
  <c r="K26" i="1" s="1"/>
  <c r="L26" i="1" s="1"/>
  <c r="I18" i="1"/>
  <c r="J18" i="1" s="1"/>
  <c r="I32" i="1"/>
  <c r="J32" i="1" s="1"/>
  <c r="K32" i="1" s="1"/>
  <c r="L32" i="1" s="1"/>
  <c r="I24" i="1"/>
  <c r="J24" i="1" s="1"/>
  <c r="I37" i="1"/>
  <c r="J37" i="1" s="1"/>
  <c r="I29" i="1"/>
  <c r="J29" i="1" s="1"/>
  <c r="I21" i="1"/>
  <c r="J21" i="1" s="1"/>
  <c r="I35" i="1"/>
  <c r="J35" i="1" s="1"/>
  <c r="K35" i="1" s="1"/>
  <c r="L35" i="1" s="1"/>
  <c r="I27" i="1"/>
  <c r="J27" i="1" s="1"/>
  <c r="K27" i="1" s="1"/>
  <c r="L27" i="1" s="1"/>
  <c r="I30" i="1"/>
  <c r="J30" i="1" s="1"/>
  <c r="I22" i="1"/>
  <c r="J22" i="1" s="1"/>
  <c r="I38" i="1"/>
  <c r="J38" i="1" s="1"/>
  <c r="I31" i="1"/>
  <c r="J31" i="1" s="1"/>
  <c r="I23" i="1"/>
  <c r="J23" i="1" s="1"/>
  <c r="I17" i="1"/>
  <c r="J17" i="1" s="1"/>
  <c r="I16" i="1"/>
  <c r="J16" i="1" s="1"/>
  <c r="I19" i="1"/>
  <c r="J19" i="1" s="1"/>
  <c r="K19" i="1" s="1"/>
  <c r="L19" i="1" s="1"/>
  <c r="I36" i="1"/>
  <c r="J36" i="1" s="1"/>
  <c r="K36" i="1" s="1"/>
  <c r="L36" i="1" s="1"/>
  <c r="I28" i="1"/>
  <c r="J28" i="1" s="1"/>
  <c r="K28" i="1" s="1"/>
  <c r="L28" i="1" s="1"/>
  <c r="I20" i="1"/>
  <c r="J20" i="1" s="1"/>
  <c r="K20" i="1" s="1"/>
  <c r="L20" i="1" s="1"/>
  <c r="I33" i="1"/>
  <c r="J33" i="1" s="1"/>
  <c r="K33" i="1" s="1"/>
  <c r="L33" i="1" s="1"/>
  <c r="I25" i="1"/>
  <c r="J25" i="1" s="1"/>
  <c r="K25" i="1" s="1"/>
  <c r="L25" i="1" s="1"/>
  <c r="Q52" i="6"/>
  <c r="R52" i="6" s="1"/>
  <c r="G15" i="4"/>
  <c r="K15" i="4" s="1"/>
  <c r="L15" i="4" s="1"/>
  <c r="K9" i="4"/>
  <c r="L9" i="4" s="1"/>
  <c r="J29" i="4"/>
  <c r="P25" i="5"/>
  <c r="Q25" i="5" s="1"/>
  <c r="J15" i="2"/>
  <c r="F53" i="3"/>
  <c r="G53" i="3" s="1"/>
  <c r="F52" i="3"/>
  <c r="G52" i="3" s="1"/>
  <c r="F51" i="3"/>
  <c r="G51" i="3" s="1"/>
  <c r="F50" i="3"/>
  <c r="G50" i="3" s="1"/>
  <c r="F49" i="3"/>
  <c r="G49" i="3" s="1"/>
  <c r="F48" i="3"/>
  <c r="G48" i="3" s="1"/>
  <c r="F47" i="3"/>
  <c r="G47" i="3" s="1"/>
  <c r="F46" i="3"/>
  <c r="G46" i="3" s="1"/>
  <c r="F45" i="3"/>
  <c r="G45" i="3" s="1"/>
  <c r="F44" i="3"/>
  <c r="G44" i="3" s="1"/>
  <c r="F43" i="3"/>
  <c r="G43" i="3" s="1"/>
  <c r="F42" i="3"/>
  <c r="G42" i="3" s="1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F32" i="3"/>
  <c r="G32" i="3" s="1"/>
  <c r="F31" i="3"/>
  <c r="G31" i="3" s="1"/>
  <c r="F30" i="3"/>
  <c r="G30" i="3" s="1"/>
  <c r="F29" i="3"/>
  <c r="G29" i="3" s="1"/>
  <c r="F28" i="3"/>
  <c r="G28" i="3" s="1"/>
  <c r="F27" i="3"/>
  <c r="G27" i="3" s="1"/>
  <c r="F26" i="3"/>
  <c r="G26" i="3" s="1"/>
  <c r="F25" i="3"/>
  <c r="G25" i="3" s="1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F18" i="3"/>
  <c r="G18" i="3" s="1"/>
  <c r="F17" i="3"/>
  <c r="G17" i="3" s="1"/>
  <c r="F16" i="3"/>
  <c r="G16" i="3" s="1"/>
  <c r="Q23" i="6"/>
  <c r="R23" i="6" s="1"/>
  <c r="O6" i="6"/>
  <c r="O5" i="6" s="1"/>
  <c r="G6" i="6"/>
  <c r="F34" i="2"/>
  <c r="G34" i="2" s="1"/>
  <c r="K34" i="2" s="1"/>
  <c r="L34" i="2" s="1"/>
  <c r="F33" i="2"/>
  <c r="G33" i="2" s="1"/>
  <c r="K33" i="2" s="1"/>
  <c r="L33" i="2" s="1"/>
  <c r="F32" i="2"/>
  <c r="G32" i="2" s="1"/>
  <c r="K32" i="2" s="1"/>
  <c r="L32" i="2" s="1"/>
  <c r="F31" i="2"/>
  <c r="G31" i="2" s="1"/>
  <c r="K31" i="2" s="1"/>
  <c r="L31" i="2" s="1"/>
  <c r="F30" i="2"/>
  <c r="G30" i="2" s="1"/>
  <c r="K30" i="2" s="1"/>
  <c r="L30" i="2" s="1"/>
  <c r="F29" i="2"/>
  <c r="G29" i="2" s="1"/>
  <c r="K29" i="2" s="1"/>
  <c r="L29" i="2" s="1"/>
  <c r="F28" i="2"/>
  <c r="G28" i="2" s="1"/>
  <c r="K28" i="2" s="1"/>
  <c r="L28" i="2" s="1"/>
  <c r="F27" i="2"/>
  <c r="G27" i="2" s="1"/>
  <c r="K27" i="2" s="1"/>
  <c r="L27" i="2" s="1"/>
  <c r="F26" i="2"/>
  <c r="G26" i="2" s="1"/>
  <c r="K26" i="2" s="1"/>
  <c r="L26" i="2" s="1"/>
  <c r="F25" i="2"/>
  <c r="G25" i="2" s="1"/>
  <c r="K25" i="2" s="1"/>
  <c r="L25" i="2" s="1"/>
  <c r="F24" i="2"/>
  <c r="G24" i="2" s="1"/>
  <c r="K24" i="2" s="1"/>
  <c r="L24" i="2" s="1"/>
  <c r="F23" i="2"/>
  <c r="G23" i="2" s="1"/>
  <c r="K23" i="2" s="1"/>
  <c r="L23" i="2" s="1"/>
  <c r="F22" i="2"/>
  <c r="G22" i="2" s="1"/>
  <c r="K22" i="2" s="1"/>
  <c r="L22" i="2" s="1"/>
  <c r="F21" i="2"/>
  <c r="G21" i="2" s="1"/>
  <c r="K21" i="2" s="1"/>
  <c r="L21" i="2" s="1"/>
  <c r="F20" i="2"/>
  <c r="G20" i="2" s="1"/>
  <c r="K20" i="2" s="1"/>
  <c r="L20" i="2" s="1"/>
  <c r="F19" i="2"/>
  <c r="G19" i="2" s="1"/>
  <c r="K19" i="2" s="1"/>
  <c r="L19" i="2" s="1"/>
  <c r="F18" i="2"/>
  <c r="G18" i="2" s="1"/>
  <c r="K18" i="2" s="1"/>
  <c r="L18" i="2" s="1"/>
  <c r="F17" i="2"/>
  <c r="G17" i="2" s="1"/>
  <c r="K17" i="2" s="1"/>
  <c r="L17" i="2" s="1"/>
  <c r="F16" i="2"/>
  <c r="G16" i="2" s="1"/>
  <c r="K16" i="2" s="1"/>
  <c r="M6" i="6"/>
  <c r="Q9" i="5"/>
  <c r="P7" i="5"/>
  <c r="P5" i="5" s="1"/>
  <c r="I9" i="6"/>
  <c r="O6" i="5"/>
  <c r="O5" i="5" s="1"/>
  <c r="K39" i="3" l="1"/>
  <c r="L39" i="3" s="1"/>
  <c r="K47" i="3"/>
  <c r="L47" i="3" s="1"/>
  <c r="K29" i="3"/>
  <c r="L29" i="3" s="1"/>
  <c r="K34" i="3"/>
  <c r="L34" i="3" s="1"/>
  <c r="K27" i="3"/>
  <c r="L27" i="3" s="1"/>
  <c r="K22" i="3"/>
  <c r="L22" i="3" s="1"/>
  <c r="K35" i="3"/>
  <c r="L35" i="3" s="1"/>
  <c r="K30" i="3"/>
  <c r="L30" i="3" s="1"/>
  <c r="K24" i="3"/>
  <c r="L24" i="3" s="1"/>
  <c r="K38" i="3"/>
  <c r="L38" i="3" s="1"/>
  <c r="K31" i="1"/>
  <c r="L31" i="1" s="1"/>
  <c r="K24" i="1"/>
  <c r="L24" i="1" s="1"/>
  <c r="K38" i="1"/>
  <c r="L38" i="1" s="1"/>
  <c r="K26" i="3"/>
  <c r="L26" i="3" s="1"/>
  <c r="K50" i="3"/>
  <c r="L50" i="3" s="1"/>
  <c r="K18" i="1"/>
  <c r="L18" i="1" s="1"/>
  <c r="K16" i="3"/>
  <c r="J15" i="3"/>
  <c r="K37" i="3"/>
  <c r="L37" i="3" s="1"/>
  <c r="K48" i="3"/>
  <c r="L48" i="3" s="1"/>
  <c r="K32" i="3"/>
  <c r="L32" i="3" s="1"/>
  <c r="K17" i="3"/>
  <c r="L17" i="3" s="1"/>
  <c r="K45" i="3"/>
  <c r="L45" i="3" s="1"/>
  <c r="G15" i="1"/>
  <c r="K15" i="2"/>
  <c r="L15" i="2" s="1"/>
  <c r="L16" i="2"/>
  <c r="K22" i="1"/>
  <c r="L22" i="1" s="1"/>
  <c r="K16" i="1"/>
  <c r="J15" i="1"/>
  <c r="K44" i="3"/>
  <c r="L44" i="3" s="1"/>
  <c r="K53" i="3"/>
  <c r="L53" i="3" s="1"/>
  <c r="K40" i="3"/>
  <c r="L40" i="3" s="1"/>
  <c r="K18" i="3"/>
  <c r="L18" i="3" s="1"/>
  <c r="K46" i="3"/>
  <c r="L46" i="3" s="1"/>
  <c r="Q7" i="5"/>
  <c r="K43" i="3"/>
  <c r="L43" i="3" s="1"/>
  <c r="K17" i="1"/>
  <c r="L17" i="1" s="1"/>
  <c r="K21" i="1"/>
  <c r="L21" i="1" s="1"/>
  <c r="K49" i="3"/>
  <c r="L49" i="3" s="1"/>
  <c r="K52" i="3"/>
  <c r="L52" i="3" s="1"/>
  <c r="K51" i="3"/>
  <c r="L51" i="3" s="1"/>
  <c r="K19" i="3"/>
  <c r="L19" i="3" s="1"/>
  <c r="G15" i="2"/>
  <c r="K23" i="1"/>
  <c r="L23" i="1" s="1"/>
  <c r="K29" i="1"/>
  <c r="L29" i="1" s="1"/>
  <c r="K28" i="3"/>
  <c r="L28" i="3" s="1"/>
  <c r="K25" i="3"/>
  <c r="L25" i="3" s="1"/>
  <c r="K23" i="3"/>
  <c r="L23" i="3" s="1"/>
  <c r="K20" i="3"/>
  <c r="L20" i="3" s="1"/>
  <c r="K41" i="3"/>
  <c r="L41" i="3" s="1"/>
  <c r="K30" i="1"/>
  <c r="L30" i="1" s="1"/>
  <c r="I6" i="6"/>
  <c r="Q9" i="6"/>
  <c r="G15" i="3"/>
  <c r="K37" i="1"/>
  <c r="L37" i="1" s="1"/>
  <c r="K42" i="3"/>
  <c r="L42" i="3" s="1"/>
  <c r="K36" i="3"/>
  <c r="L36" i="3" s="1"/>
  <c r="K33" i="3"/>
  <c r="L33" i="3" s="1"/>
  <c r="K31" i="3"/>
  <c r="L31" i="3" s="1"/>
  <c r="K21" i="3"/>
  <c r="L21" i="3" s="1"/>
  <c r="Q6" i="6" l="1"/>
  <c r="R9" i="6"/>
  <c r="R7" i="6" s="1"/>
  <c r="Q7" i="6"/>
  <c r="Q5" i="6" s="1"/>
  <c r="K15" i="1"/>
  <c r="L15" i="1" s="1"/>
  <c r="L16" i="1"/>
  <c r="L16" i="3"/>
  <c r="K15" i="3"/>
  <c r="L15" i="3" s="1"/>
</calcChain>
</file>

<file path=xl/sharedStrings.xml><?xml version="1.0" encoding="utf-8"?>
<sst xmlns="http://schemas.openxmlformats.org/spreadsheetml/2006/main" count="509" uniqueCount="243">
  <si>
    <t>Illinois Department of Healthcare and Family Services</t>
  </si>
  <si>
    <t>Directed Payment Calculation:  Safety Net Hospitals</t>
  </si>
  <si>
    <t>Annual IP Pool Amount</t>
  </si>
  <si>
    <t>Annual OP Pool Amount</t>
  </si>
  <si>
    <t>Quarterly IP Pool Amount</t>
  </si>
  <si>
    <t>Quarterly OP Pool Amount</t>
  </si>
  <si>
    <t>Determination Period: April 1, 2024 - June 30, 2024</t>
  </si>
  <si>
    <t>Data Period:  October 1, 2023 - December 31, 2023</t>
  </si>
  <si>
    <t>Hospital Old ID</t>
  </si>
  <si>
    <t>Hospital Name</t>
  </si>
  <si>
    <t>HFS  Class</t>
  </si>
  <si>
    <t>MCO Days</t>
  </si>
  <si>
    <t>IP Per Day Fixed Pool Value</t>
  </si>
  <si>
    <t>Inpatient Fixed Pool Payment</t>
  </si>
  <si>
    <t>MCO OP Claims</t>
  </si>
  <si>
    <t>OP Per Claim Fixed Pool Value</t>
  </si>
  <si>
    <t>Outpatient Per Claim Fixed Pool Payment</t>
  </si>
  <si>
    <t>Total Directed Payment Qtr Amt</t>
  </si>
  <si>
    <t>Monthly Payment</t>
  </si>
  <si>
    <t>La Rabida Children's Hospital</t>
  </si>
  <si>
    <t>OSF Saint Elizabeth Med Center</t>
  </si>
  <si>
    <t>Humboldt Park Health</t>
  </si>
  <si>
    <t>Touchette Regional Hospital</t>
  </si>
  <si>
    <t>Loretto Hospital</t>
  </si>
  <si>
    <t>Saint Anthony Hospital</t>
  </si>
  <si>
    <t>Thorek Memorial Hospital</t>
  </si>
  <si>
    <t>St Bernard Hosp &amp; Hlth Care Ctr</t>
  </si>
  <si>
    <t>Jackson Park Hospital &amp; Med Ctr</t>
  </si>
  <si>
    <t>South Shore Hospital</t>
  </si>
  <si>
    <t>Methodist Hospital of Chicago</t>
  </si>
  <si>
    <t>Swedish Covenant Hospital</t>
  </si>
  <si>
    <t>Roseland Community Hospital</t>
  </si>
  <si>
    <t>AMITA Adventist MC-GlenOaks</t>
  </si>
  <si>
    <t>Presence Saint Mary Hospital</t>
  </si>
  <si>
    <t>Presence Mercy Medical Center</t>
  </si>
  <si>
    <t>Gateway Regional Medical Center</t>
  </si>
  <si>
    <t>Mount Sinai Hospital</t>
  </si>
  <si>
    <t>Holy Cross Hospital</t>
  </si>
  <si>
    <t>St Mary's Hospital</t>
  </si>
  <si>
    <t>West Suburban Med Ctr</t>
  </si>
  <si>
    <t>Insight Hospital and Medical Center</t>
  </si>
  <si>
    <t>Community First Medical Center</t>
  </si>
  <si>
    <t>Directed Payment Calculation:  Public Hospitals</t>
  </si>
  <si>
    <t>Franklin Hospital District</t>
  </si>
  <si>
    <t>Public</t>
  </si>
  <si>
    <t>Warner Hospital &amp; Health Srvcs</t>
  </si>
  <si>
    <t>Memorial Hospital</t>
  </si>
  <si>
    <t>Clay County Hospital</t>
  </si>
  <si>
    <t>Hammond-Henry Hospital</t>
  </si>
  <si>
    <t>Mason District Hospital</t>
  </si>
  <si>
    <t>Jersey Community Hospital</t>
  </si>
  <si>
    <t>Morrison Community Hospital</t>
  </si>
  <si>
    <t>Wabash General Hospital</t>
  </si>
  <si>
    <t>Massac Memorial Hospital</t>
  </si>
  <si>
    <t>McDonough District Hospital</t>
  </si>
  <si>
    <t>Hamilton Memorial Hosp District</t>
  </si>
  <si>
    <t>Washington County Hospital</t>
  </si>
  <si>
    <t>Pinckneyville Community Hosp</t>
  </si>
  <si>
    <t>Sarah D Culbertson Mem Hosp</t>
  </si>
  <si>
    <t>Crawford Memorial Hospital</t>
  </si>
  <si>
    <t>Salem Township Hospital</t>
  </si>
  <si>
    <t>CGH Medical Center</t>
  </si>
  <si>
    <t>Sparta Community Hospital</t>
  </si>
  <si>
    <t>Directed Payment Calculation:  Critical Access Hospitals</t>
  </si>
  <si>
    <t>Genesis Medical Center</t>
  </si>
  <si>
    <t>Critical Access</t>
  </si>
  <si>
    <t>Union County Hospital</t>
  </si>
  <si>
    <t>Carlinville Area Hospital</t>
  </si>
  <si>
    <t>Thomas H Boyd Memorial Hospital</t>
  </si>
  <si>
    <t>Marshall Browning Hospital</t>
  </si>
  <si>
    <t>Ferrell Hospital</t>
  </si>
  <si>
    <t>Advocate Eureka Hospital</t>
  </si>
  <si>
    <t>Fairfield Memorial Hospital</t>
  </si>
  <si>
    <t>Gibson Area Hosp &amp; Hlth Servcs</t>
  </si>
  <si>
    <t>Midwest Medical Center</t>
  </si>
  <si>
    <t>Mercyhealth Hosp-Harvard Campus</t>
  </si>
  <si>
    <t>HSHS St Joseph's Hospital</t>
  </si>
  <si>
    <t>Hillsboro Area Hospital</t>
  </si>
  <si>
    <t>Hopedale Medical Complex</t>
  </si>
  <si>
    <t>Carle Hoopeston Region Hlth Ctr</t>
  </si>
  <si>
    <t>Memorial Hospital Jacksonville</t>
  </si>
  <si>
    <t>OSF Saint Luke Medical Center</t>
  </si>
  <si>
    <t>Lawrence County Memorial Hosp</t>
  </si>
  <si>
    <t>Abraham Lincoln Memorial Hosp</t>
  </si>
  <si>
    <t>HSHS St Francis Hospital</t>
  </si>
  <si>
    <t>OSF Saint Paul Medical Center</t>
  </si>
  <si>
    <t>OSF Holy Family Medical Center</t>
  </si>
  <si>
    <t>Kirby Medical Center</t>
  </si>
  <si>
    <t>St Joseph Memorial Hospital</t>
  </si>
  <si>
    <t>Pana Community Hospital</t>
  </si>
  <si>
    <t>Paris Community Hospital</t>
  </si>
  <si>
    <t>Illini Community Hospital</t>
  </si>
  <si>
    <t>OSF St. Clare</t>
  </si>
  <si>
    <t>Red Bud Regional Hospital</t>
  </si>
  <si>
    <t>Rochelle Community Hospital</t>
  </si>
  <si>
    <t>Hardin County General Hospital</t>
  </si>
  <si>
    <t>Community Hospital of Staunton</t>
  </si>
  <si>
    <t>NW Med Valley West Hospital</t>
  </si>
  <si>
    <t>Taylorville Memorial Hospital</t>
  </si>
  <si>
    <t>Fayette County Hospital &amp; LTC</t>
  </si>
  <si>
    <t>Iroquois Mem Hosp &amp; Res Home</t>
  </si>
  <si>
    <t>HSHS Good Shepherd Hospital</t>
  </si>
  <si>
    <t>Directed Payment Calculation:  LTAC, Psych, Rehab Hospitals Hospitals</t>
  </si>
  <si>
    <t>IP Days</t>
  </si>
  <si>
    <t>IP Rate</t>
  </si>
  <si>
    <t>IP Directed Payment</t>
  </si>
  <si>
    <t>OP Claims</t>
  </si>
  <si>
    <t>OP Rate</t>
  </si>
  <si>
    <t>OP Directed Payment</t>
  </si>
  <si>
    <t>Total Directed Payment</t>
  </si>
  <si>
    <t>RML Specialty Hospital</t>
  </si>
  <si>
    <t>LTAC</t>
  </si>
  <si>
    <t>Kindred Hosp Chicago Northlake</t>
  </si>
  <si>
    <t>Kindred Chicago Central Hosp</t>
  </si>
  <si>
    <t>Kindred Hospital Sycamore</t>
  </si>
  <si>
    <t>OSF Transitional Care Hospital Peoria</t>
  </si>
  <si>
    <t>Presence Holy Family Med Center</t>
  </si>
  <si>
    <t>LTAC Totals</t>
  </si>
  <si>
    <t>AMITA Hlth Alexian Bros BH Hosp</t>
  </si>
  <si>
    <t>Psych FS</t>
  </si>
  <si>
    <t>Linden Oaks Behavioral Health</t>
  </si>
  <si>
    <t>Lake Behavioral Health</t>
  </si>
  <si>
    <t>Garfield Park Behavioral Hosp</t>
  </si>
  <si>
    <t>Hartgrove Behavioral Health Sys</t>
  </si>
  <si>
    <t>Streamwood Behavioral Hcare Sys</t>
  </si>
  <si>
    <t>Riveredge Hospital</t>
  </si>
  <si>
    <t>Lincoln Prairie Beh Health Ctr</t>
  </si>
  <si>
    <t>The Pavilion</t>
  </si>
  <si>
    <t>Chicago Behavioral Hospital</t>
  </si>
  <si>
    <t>Silver Oaks Behavioral Hospital</t>
  </si>
  <si>
    <t>Montrose Behavioral Health Hosp</t>
  </si>
  <si>
    <t>Freestanding Psych Totals</t>
  </si>
  <si>
    <t>Shirley Ryan Ability Lab</t>
  </si>
  <si>
    <t>Rehab FS</t>
  </si>
  <si>
    <t>Van Matre HealthSouth Rehb Hsp</t>
  </si>
  <si>
    <t>NW Med Marianjoy Rehab Hospital</t>
  </si>
  <si>
    <t>Schwab Rehabilitation Hospital</t>
  </si>
  <si>
    <t>Anderson Rehabiliation Hospital</t>
  </si>
  <si>
    <t xml:space="preserve">ENCOMPASS HEALTH REHABILITATION INSTITUTE OF LIBERTYVILLE                                           </t>
  </si>
  <si>
    <t xml:space="preserve">THE REHABILITATION INSTITUTE OF SOUTHERN ILLINOIS                                                   </t>
  </si>
  <si>
    <t xml:space="preserve">THE QUAD CITIES REHABILITATION                                                                      </t>
  </si>
  <si>
    <t>Freestanding Rehab Totals</t>
  </si>
  <si>
    <t>Directed Payment Calculation:  High Medicaid Hospitals</t>
  </si>
  <si>
    <t>Inpatient</t>
  </si>
  <si>
    <t>Outpatient</t>
  </si>
  <si>
    <t>HFS Conf. Class</t>
  </si>
  <si>
    <t>Admits</t>
  </si>
  <si>
    <t>Relative Weight</t>
  </si>
  <si>
    <t>Case Mix</t>
  </si>
  <si>
    <t>Rate</t>
  </si>
  <si>
    <t>Directed Payment</t>
  </si>
  <si>
    <t>EAGPs</t>
  </si>
  <si>
    <t>Total Qtr Directed Payments</t>
  </si>
  <si>
    <t>OSF St Anthony's Health Center</t>
  </si>
  <si>
    <t>Rush-Copley Medical Center</t>
  </si>
  <si>
    <t>HSHS St Elizabeth's Hospital</t>
  </si>
  <si>
    <t>MacNeal Hospital</t>
  </si>
  <si>
    <t>Memorial Hosp of Carbondale</t>
  </si>
  <si>
    <t>University of Chicago Medicine</t>
  </si>
  <si>
    <t>Ann &amp; Robert H Lurie Child Hosp</t>
  </si>
  <si>
    <t>Rush University Medical Center</t>
  </si>
  <si>
    <t>Advocate Trinity Hospital</t>
  </si>
  <si>
    <t>Weiss Memorial Hosp</t>
  </si>
  <si>
    <t>Little Co of Mary Hosp &amp; HCC</t>
  </si>
  <si>
    <t>High Medicaid</t>
  </si>
  <si>
    <t>Advocate Illinois Masonic MC</t>
  </si>
  <si>
    <t>Northwestern Memorial Hospital</t>
  </si>
  <si>
    <t>OSF Sacred Heart</t>
  </si>
  <si>
    <t>HSHS St Mary's Hospital</t>
  </si>
  <si>
    <t>Elmhurst Hospital</t>
  </si>
  <si>
    <t>NorthShore Univ HealthSystem</t>
  </si>
  <si>
    <t>Presence Saint Francis Hospital</t>
  </si>
  <si>
    <t>OSF St Mary Medical Center</t>
  </si>
  <si>
    <t>Ingalls Memorial Hospital</t>
  </si>
  <si>
    <t>Herrin Hospital</t>
  </si>
  <si>
    <t>Advocate South Suburban Hosp</t>
  </si>
  <si>
    <t>Harrisburg Medical Center</t>
  </si>
  <si>
    <t>Presence Saint Joseph Med Ctr</t>
  </si>
  <si>
    <t>Presence St Mary's Hospital</t>
  </si>
  <si>
    <t>Riverside Medical Center</t>
  </si>
  <si>
    <t>Centegra Hospital-McHenry</t>
  </si>
  <si>
    <t>Loyola University Med Center</t>
  </si>
  <si>
    <t>Sarah Bush Lincoln Health Ctr</t>
  </si>
  <si>
    <t>Anderson Hospital</t>
  </si>
  <si>
    <t>Edward Hospital</t>
  </si>
  <si>
    <t>Advocate Christ Medical Center</t>
  </si>
  <si>
    <t>UnityPoint Health - Methodist</t>
  </si>
  <si>
    <t>OSF Saint Francis Medical Ctr</t>
  </si>
  <si>
    <t>Mercyhealth Hosp-Rockton Ave</t>
  </si>
  <si>
    <t>SwedishAmerican Hospital</t>
  </si>
  <si>
    <t>UnityPoint Health - Trinity</t>
  </si>
  <si>
    <t>Memorial Medical Center</t>
  </si>
  <si>
    <t>HSHS St John's Hospital</t>
  </si>
  <si>
    <t>Carle Foundation Hospital</t>
  </si>
  <si>
    <t>Vista Medical Center East</t>
  </si>
  <si>
    <t>NW Med Central DuPage Hospital</t>
  </si>
  <si>
    <t>Franciscan Health Oly Fl/Chg</t>
  </si>
  <si>
    <t>Directed Payment Calculation:  Other Acute Hospitals</t>
  </si>
  <si>
    <t>Alton Memorial Hospital</t>
  </si>
  <si>
    <t>Northwest Community Hospital</t>
  </si>
  <si>
    <t>AMITA Adventist MC-Bolingbrook</t>
  </si>
  <si>
    <t>OSF St Joseph Medical Center</t>
  </si>
  <si>
    <t>Advocate Good Shepherd Hospital</t>
  </si>
  <si>
    <t>Graham Hospital</t>
  </si>
  <si>
    <t>Other Acute</t>
  </si>
  <si>
    <t>Presence Saint Joseph Hospital</t>
  </si>
  <si>
    <t>Presence Resurrection Med Ctr</t>
  </si>
  <si>
    <t>Shriners Hosps for Chld-Chicago</t>
  </si>
  <si>
    <t>Decatur Memorial Hospital</t>
  </si>
  <si>
    <t>NW Med Kishwaukee Hospital</t>
  </si>
  <si>
    <t>Katherine Shaw Bethea Hospital</t>
  </si>
  <si>
    <t>Advocate Good Samaritan Hosp</t>
  </si>
  <si>
    <t>HSHS St Anthony's Memorial Hosp</t>
  </si>
  <si>
    <t>Advocate Sherman Hospital</t>
  </si>
  <si>
    <t>AMITA Hlth Alexian Bros Med Ctr</t>
  </si>
  <si>
    <t>FHN Memorial Hospital</t>
  </si>
  <si>
    <t>NW Med Delnor Hospital</t>
  </si>
  <si>
    <t>HSHS Holy Family Hospital</t>
  </si>
  <si>
    <t>AMITA Adventist MC-Hinsdale</t>
  </si>
  <si>
    <t>AMITA Hlth St Alexius Med Ctr</t>
  </si>
  <si>
    <t>Silver Cross Hospital</t>
  </si>
  <si>
    <t>NW Med Lake Forest Hospital</t>
  </si>
  <si>
    <t>AMITA Adventist MC-La Grange</t>
  </si>
  <si>
    <t>Advocate Condell Medical Center</t>
  </si>
  <si>
    <t>Morris Hospital &amp; Hlthcare Ctrs</t>
  </si>
  <si>
    <t>Good Samaritan Region Hlth Ctr</t>
  </si>
  <si>
    <t>Heartland Regional Medical Ctr</t>
  </si>
  <si>
    <t>Gottlieb Memorial Hosp</t>
  </si>
  <si>
    <t>Crossroads Community Hospital</t>
  </si>
  <si>
    <t>Advocate BroMenn Medical Center</t>
  </si>
  <si>
    <t>Richland Memorial Hospital</t>
  </si>
  <si>
    <t>Rush Oak Park Hospital</t>
  </si>
  <si>
    <t>UnityPoint Health - Pekin</t>
  </si>
  <si>
    <t>UnityPoint Health - Proctor</t>
  </si>
  <si>
    <t>OSF Saint James-J W Albrecht MC</t>
  </si>
  <si>
    <t>Advocate Lutheran General Hosp</t>
  </si>
  <si>
    <t>Palos Community Hospital</t>
  </si>
  <si>
    <t>Blessing Hospital</t>
  </si>
  <si>
    <t>OSF Saint Anthony Medical Ctr</t>
  </si>
  <si>
    <t>Genesis Medical Center, Silvis</t>
  </si>
  <si>
    <t>OSF Heart of Mary(Prev. Presence Covenant Med Center)</t>
  </si>
  <si>
    <t>Midwestern Regional Med Ctr</t>
  </si>
  <si>
    <t>Safety 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</si>
</sst>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D9C4"/>
        <bgColor rgb="FF000000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70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0" borderId="3" xfId="0" applyBorder="1"/>
    <xf numFmtId="6" fontId="4" fillId="0" borderId="4" xfId="0" applyNumberFormat="1" applyFont="1" applyBorder="1"/>
    <xf numFmtId="6" fontId="4" fillId="0" borderId="0" xfId="0" applyNumberFormat="1" applyFont="1"/>
    <xf numFmtId="6" fontId="4" fillId="0" borderId="0" xfId="1" applyNumberFormat="1" applyFont="1" applyBorder="1"/>
    <xf numFmtId="6" fontId="0" fillId="0" borderId="5" xfId="0" applyNumberFormat="1" applyBorder="1"/>
    <xf numFmtId="0" fontId="4" fillId="0" borderId="4" xfId="0" applyFont="1" applyBorder="1"/>
    <xf numFmtId="0" fontId="0" fillId="0" borderId="5" xfId="0" applyBorder="1"/>
    <xf numFmtId="164" fontId="4" fillId="0" borderId="6" xfId="2" applyNumberFormat="1" applyFont="1" applyBorder="1" applyAlignment="1">
      <alignment horizontal="center"/>
    </xf>
    <xf numFmtId="0" fontId="4" fillId="0" borderId="7" xfId="0" applyFont="1" applyBorder="1"/>
    <xf numFmtId="164" fontId="4" fillId="0" borderId="7" xfId="2" applyNumberFormat="1" applyFont="1" applyBorder="1"/>
    <xf numFmtId="0" fontId="0" fillId="0" borderId="8" xfId="0" applyBorder="1"/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wrapText="1"/>
    </xf>
    <xf numFmtId="0" fontId="7" fillId="2" borderId="9" xfId="3" applyFont="1" applyFill="1" applyBorder="1" applyAlignment="1">
      <alignment horizontal="center" wrapText="1"/>
    </xf>
    <xf numFmtId="165" fontId="7" fillId="2" borderId="9" xfId="1" applyNumberFormat="1" applyFont="1" applyFill="1" applyBorder="1" applyAlignment="1">
      <alignment horizontal="center" wrapText="1"/>
    </xf>
    <xf numFmtId="0" fontId="7" fillId="2" borderId="0" xfId="3" applyFont="1" applyFill="1" applyAlignment="1">
      <alignment horizontal="center" wrapText="1"/>
    </xf>
    <xf numFmtId="165" fontId="7" fillId="2" borderId="0" xfId="1" applyNumberFormat="1" applyFont="1" applyFill="1" applyBorder="1" applyAlignment="1">
      <alignment horizontal="center" wrapText="1"/>
    </xf>
    <xf numFmtId="44" fontId="7" fillId="2" borderId="0" xfId="2" applyFont="1" applyFill="1" applyBorder="1" applyAlignment="1">
      <alignment horizontal="center" wrapText="1"/>
    </xf>
    <xf numFmtId="164" fontId="7" fillId="2" borderId="0" xfId="2" applyNumberFormat="1" applyFont="1" applyFill="1" applyBorder="1" applyAlignment="1">
      <alignment horizontal="center" wrapText="1"/>
    </xf>
    <xf numFmtId="0" fontId="8" fillId="0" borderId="0" xfId="3" applyFont="1" applyAlignment="1">
      <alignment horizontal="center"/>
    </xf>
    <xf numFmtId="0" fontId="8" fillId="0" borderId="0" xfId="3" applyFont="1"/>
    <xf numFmtId="165" fontId="0" fillId="0" borderId="0" xfId="1" applyNumberFormat="1" applyFont="1"/>
    <xf numFmtId="44" fontId="0" fillId="0" borderId="0" xfId="2" applyFont="1"/>
    <xf numFmtId="164" fontId="0" fillId="0" borderId="0" xfId="2" applyNumberFormat="1" applyFont="1"/>
    <xf numFmtId="164" fontId="0" fillId="0" borderId="0" xfId="0" applyNumberFormat="1" applyAlignment="1">
      <alignment wrapText="1"/>
    </xf>
    <xf numFmtId="6" fontId="4" fillId="0" borderId="4" xfId="2" applyNumberFormat="1" applyFont="1" applyBorder="1"/>
    <xf numFmtId="6" fontId="4" fillId="0" borderId="0" xfId="2" applyNumberFormat="1" applyFont="1" applyBorder="1"/>
    <xf numFmtId="165" fontId="4" fillId="0" borderId="4" xfId="1" applyNumberFormat="1" applyFont="1" applyBorder="1" applyAlignment="1">
      <alignment horizontal="center"/>
    </xf>
    <xf numFmtId="165" fontId="4" fillId="0" borderId="0" xfId="1" applyNumberFormat="1" applyFont="1" applyBorder="1"/>
    <xf numFmtId="164" fontId="4" fillId="0" borderId="6" xfId="2" applyNumberFormat="1" applyFont="1" applyBorder="1"/>
    <xf numFmtId="165" fontId="0" fillId="0" borderId="0" xfId="0" applyNumberFormat="1" applyAlignment="1">
      <alignment horizontal="center"/>
    </xf>
    <xf numFmtId="165" fontId="0" fillId="0" borderId="0" xfId="0" applyNumberFormat="1"/>
    <xf numFmtId="43" fontId="0" fillId="0" borderId="0" xfId="0" applyNumberFormat="1"/>
    <xf numFmtId="0" fontId="8" fillId="0" borderId="0" xfId="3" applyFont="1" applyAlignment="1">
      <alignment horizontal="right"/>
    </xf>
    <xf numFmtId="164" fontId="4" fillId="0" borderId="0" xfId="2" applyNumberFormat="1" applyFont="1"/>
    <xf numFmtId="164" fontId="4" fillId="0" borderId="4" xfId="2" applyNumberFormat="1" applyFont="1" applyBorder="1"/>
    <xf numFmtId="164" fontId="4" fillId="0" borderId="0" xfId="2" applyNumberFormat="1" applyFont="1" applyBorder="1"/>
    <xf numFmtId="0" fontId="0" fillId="0" borderId="0" xfId="0" applyAlignment="1">
      <alignment horizontal="center"/>
    </xf>
    <xf numFmtId="8" fontId="0" fillId="0" borderId="0" xfId="0" applyNumberFormat="1"/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165" fontId="4" fillId="0" borderId="10" xfId="1" applyNumberFormat="1" applyFont="1" applyBorder="1"/>
    <xf numFmtId="164" fontId="4" fillId="0" borderId="10" xfId="2" applyNumberFormat="1" applyFont="1" applyBorder="1"/>
    <xf numFmtId="165" fontId="4" fillId="0" borderId="10" xfId="0" applyNumberFormat="1" applyFont="1" applyBorder="1"/>
    <xf numFmtId="164" fontId="4" fillId="0" borderId="10" xfId="0" applyNumberFormat="1" applyFont="1" applyBorder="1"/>
    <xf numFmtId="7" fontId="0" fillId="0" borderId="0" xfId="2" applyNumberFormat="1" applyFont="1" applyBorder="1"/>
    <xf numFmtId="7" fontId="0" fillId="0" borderId="0" xfId="0" applyNumberFormat="1"/>
    <xf numFmtId="44" fontId="0" fillId="0" borderId="0" xfId="2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165" fontId="5" fillId="0" borderId="0" xfId="1" applyNumberFormat="1" applyFont="1"/>
    <xf numFmtId="0" fontId="5" fillId="0" borderId="0" xfId="0" applyFont="1"/>
    <xf numFmtId="166" fontId="5" fillId="0" borderId="0" xfId="0" applyNumberFormat="1" applyFont="1"/>
    <xf numFmtId="43" fontId="5" fillId="0" borderId="0" xfId="0" applyNumberFormat="1" applyFont="1"/>
    <xf numFmtId="164" fontId="5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2" fillId="0" borderId="0" xfId="0" applyNumberFormat="1" applyFont="1"/>
    <xf numFmtId="0" fontId="7" fillId="0" borderId="0" xfId="3" applyFont="1" applyAlignment="1">
      <alignment horizontal="center" wrapText="1"/>
    </xf>
    <xf numFmtId="166" fontId="0" fillId="0" borderId="0" xfId="0" applyNumberFormat="1"/>
    <xf numFmtId="44" fontId="0" fillId="0" borderId="0" xfId="0" applyNumberFormat="1" applyAlignment="1">
      <alignment horizontal="center"/>
    </xf>
    <xf numFmtId="0" fontId="8" fillId="0" borderId="0" xfId="3" applyFont="1" applyAlignment="1">
      <alignment horizontal="center" wrapText="1"/>
    </xf>
    <xf numFmtId="0" fontId="3" fillId="0" borderId="0" xfId="0" applyFont="1"/>
    <xf numFmtId="164" fontId="7" fillId="2" borderId="9" xfId="2" applyNumberFormat="1" applyFont="1" applyFill="1" applyBorder="1" applyAlignment="1">
      <alignment horizontal="center" wrapText="1"/>
    </xf>
    <xf numFmtId="7" fontId="0" fillId="0" borderId="0" xfId="0" applyNumberForma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 2 2" xfId="3" xr:uid="{8F3F433B-BAB1-4C29-8EEE-9D7AA7DFD2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6FD5E-361F-4568-8184-33B1EABF96D5}">
  <sheetPr>
    <pageSetUpPr fitToPage="1"/>
  </sheetPr>
  <dimension ref="A1:N38"/>
  <sheetViews>
    <sheetView tabSelected="1" topLeftCell="B1" workbookViewId="0">
      <selection activeCell="I7" sqref="I7"/>
    </sheetView>
  </sheetViews>
  <sheetFormatPr defaultRowHeight="14.5" x14ac:dyDescent="0.35"/>
  <cols>
    <col min="1" max="1" width="9.1796875" hidden="1" customWidth="1"/>
    <col min="2" max="2" width="8" customWidth="1"/>
    <col min="3" max="3" width="31.453125" bestFit="1" customWidth="1"/>
    <col min="4" max="4" width="14.453125" bestFit="1" customWidth="1"/>
    <col min="6" max="6" width="12.26953125" customWidth="1"/>
    <col min="7" max="7" width="17.7265625" customWidth="1"/>
    <col min="8" max="8" width="12.26953125" customWidth="1"/>
    <col min="9" max="9" width="11.7265625" customWidth="1"/>
    <col min="10" max="10" width="17.7265625" customWidth="1"/>
    <col min="11" max="11" width="14.1796875" customWidth="1"/>
    <col min="12" max="12" width="14.7265625" bestFit="1" customWidth="1"/>
    <col min="13" max="13" width="12.1796875" bestFit="1" customWidth="1"/>
    <col min="14" max="14" width="13.54296875" bestFit="1" customWidth="1"/>
  </cols>
  <sheetData>
    <row r="1" spans="1:13" x14ac:dyDescent="0.35">
      <c r="B1" s="1" t="s">
        <v>0</v>
      </c>
    </row>
    <row r="2" spans="1:13" x14ac:dyDescent="0.35">
      <c r="B2" s="1" t="s">
        <v>1</v>
      </c>
    </row>
    <row r="3" spans="1:13" ht="15" thickBot="1" x14ac:dyDescent="0.4"/>
    <row r="4" spans="1:13" x14ac:dyDescent="0.35">
      <c r="C4" s="2" t="s">
        <v>2</v>
      </c>
      <c r="D4" s="3"/>
      <c r="E4" s="3"/>
      <c r="F4" s="3"/>
      <c r="G4" s="3" t="s">
        <v>3</v>
      </c>
      <c r="H4" s="4"/>
    </row>
    <row r="5" spans="1:13" x14ac:dyDescent="0.35">
      <c r="C5" s="5">
        <v>255001219.74807942</v>
      </c>
      <c r="D5" s="6"/>
      <c r="E5" s="1"/>
      <c r="F5" s="1"/>
      <c r="G5" s="7">
        <v>291431526.75135249</v>
      </c>
      <c r="H5" s="8"/>
    </row>
    <row r="6" spans="1:13" x14ac:dyDescent="0.35">
      <c r="C6" s="9" t="s">
        <v>4</v>
      </c>
      <c r="D6" s="1"/>
      <c r="E6" s="1"/>
      <c r="F6" s="1"/>
      <c r="G6" s="1" t="s">
        <v>5</v>
      </c>
      <c r="H6" s="10"/>
    </row>
    <row r="7" spans="1:13" ht="15" thickBot="1" x14ac:dyDescent="0.4">
      <c r="C7" s="11">
        <f>C5/4</f>
        <v>63750304.937019855</v>
      </c>
      <c r="D7" s="12"/>
      <c r="E7" s="12"/>
      <c r="F7" s="12"/>
      <c r="G7" s="13">
        <f>G5/4</f>
        <v>72857881.687838122</v>
      </c>
      <c r="H7" s="14"/>
      <c r="J7" s="15"/>
    </row>
    <row r="8" spans="1:13" x14ac:dyDescent="0.35">
      <c r="J8" s="15"/>
    </row>
    <row r="9" spans="1:13" x14ac:dyDescent="0.35">
      <c r="B9" s="1" t="s">
        <v>6</v>
      </c>
    </row>
    <row r="10" spans="1:13" x14ac:dyDescent="0.35">
      <c r="B10" s="1"/>
    </row>
    <row r="11" spans="1:13" x14ac:dyDescent="0.35">
      <c r="B11" s="1" t="s">
        <v>7</v>
      </c>
    </row>
    <row r="12" spans="1:13" x14ac:dyDescent="0.35">
      <c r="K12" s="16"/>
    </row>
    <row r="14" spans="1:13" s="17" customFormat="1" ht="43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3" s="17" customFormat="1" x14ac:dyDescent="0.35">
      <c r="B15" s="20"/>
      <c r="C15" s="20"/>
      <c r="D15" s="20"/>
      <c r="E15" s="21">
        <f>SUM(E16:E38)</f>
        <v>51924</v>
      </c>
      <c r="F15" s="22">
        <f>C7/E15</f>
        <v>1227.7618237620341</v>
      </c>
      <c r="G15" s="23">
        <f>SUM(G16:G38)</f>
        <v>63750304.937019847</v>
      </c>
      <c r="H15" s="21">
        <f>SUM(H16:H38)</f>
        <v>159332</v>
      </c>
      <c r="I15" s="22">
        <f>G7/H15</f>
        <v>457.27086641627619</v>
      </c>
      <c r="J15" s="23">
        <f>SUM(J16:J38)</f>
        <v>72857881.687838122</v>
      </c>
      <c r="K15" s="23">
        <f>SUM(K16:K38)</f>
        <v>136608186.62485796</v>
      </c>
      <c r="L15" s="23">
        <f t="shared" ref="L15:L38" si="0">K15/3</f>
        <v>45536062.208285987</v>
      </c>
    </row>
    <row r="16" spans="1:13" x14ac:dyDescent="0.35">
      <c r="A16">
        <v>143301</v>
      </c>
      <c r="B16" s="24">
        <v>3036</v>
      </c>
      <c r="C16" s="25" t="s">
        <v>19</v>
      </c>
      <c r="D16" t="s">
        <v>242</v>
      </c>
      <c r="E16" s="26">
        <v>1211</v>
      </c>
      <c r="F16" s="27">
        <f t="shared" ref="F16:F38" si="1">$F$15</f>
        <v>1227.7618237620341</v>
      </c>
      <c r="G16" s="28">
        <f t="shared" ref="G16:G38" si="2">E16*F16</f>
        <v>1486819.5685758232</v>
      </c>
      <c r="H16" s="26">
        <v>3689</v>
      </c>
      <c r="I16" s="27">
        <f t="shared" ref="I16:I38" si="3">$I$15</f>
        <v>457.27086641627619</v>
      </c>
      <c r="J16" s="28">
        <f t="shared" ref="J16:J38" si="4">H16*I16</f>
        <v>1686872.2262096428</v>
      </c>
      <c r="K16" s="28">
        <f t="shared" ref="K16:K38" si="5">J16+G16</f>
        <v>3173691.794785466</v>
      </c>
      <c r="L16" s="29">
        <f t="shared" si="0"/>
        <v>1057897.2649284888</v>
      </c>
      <c r="M16" s="15"/>
    </row>
    <row r="17" spans="1:14" x14ac:dyDescent="0.35">
      <c r="A17">
        <v>140110</v>
      </c>
      <c r="B17" s="24">
        <v>15010</v>
      </c>
      <c r="C17" s="25" t="s">
        <v>20</v>
      </c>
      <c r="D17" t="s">
        <v>242</v>
      </c>
      <c r="E17" s="26">
        <v>1167</v>
      </c>
      <c r="F17" s="27">
        <f t="shared" si="1"/>
        <v>1227.7618237620341</v>
      </c>
      <c r="G17" s="28">
        <f t="shared" si="2"/>
        <v>1432798.0483302937</v>
      </c>
      <c r="H17" s="26">
        <v>16784</v>
      </c>
      <c r="I17" s="27">
        <f t="shared" si="3"/>
        <v>457.27086641627619</v>
      </c>
      <c r="J17" s="28">
        <f t="shared" si="4"/>
        <v>7674834.2219307795</v>
      </c>
      <c r="K17" s="28">
        <f t="shared" si="5"/>
        <v>9107632.2702610735</v>
      </c>
      <c r="L17" s="29">
        <f t="shared" si="0"/>
        <v>3035877.423420358</v>
      </c>
      <c r="M17" s="15"/>
    </row>
    <row r="18" spans="1:14" x14ac:dyDescent="0.35">
      <c r="A18">
        <v>140206</v>
      </c>
      <c r="B18" s="24">
        <v>3046</v>
      </c>
      <c r="C18" s="25" t="s">
        <v>21</v>
      </c>
      <c r="D18" t="s">
        <v>242</v>
      </c>
      <c r="E18" s="26">
        <v>3589</v>
      </c>
      <c r="F18" s="27">
        <f t="shared" si="1"/>
        <v>1227.7618237620341</v>
      </c>
      <c r="G18" s="28">
        <f t="shared" si="2"/>
        <v>4406437.1854819404</v>
      </c>
      <c r="H18" s="26">
        <v>8042</v>
      </c>
      <c r="I18" s="27">
        <f t="shared" si="3"/>
        <v>457.27086641627619</v>
      </c>
      <c r="J18" s="28">
        <f t="shared" si="4"/>
        <v>3677372.3077196931</v>
      </c>
      <c r="K18" s="28">
        <f t="shared" si="5"/>
        <v>8083809.4932016339</v>
      </c>
      <c r="L18" s="29">
        <f t="shared" si="0"/>
        <v>2694603.1644005445</v>
      </c>
      <c r="M18" s="15"/>
    </row>
    <row r="19" spans="1:14" x14ac:dyDescent="0.35">
      <c r="A19">
        <v>140077</v>
      </c>
      <c r="B19" s="24">
        <v>5013</v>
      </c>
      <c r="C19" s="25" t="s">
        <v>22</v>
      </c>
      <c r="D19" t="s">
        <v>242</v>
      </c>
      <c r="E19" s="26">
        <v>729</v>
      </c>
      <c r="F19" s="27">
        <f t="shared" si="1"/>
        <v>1227.7618237620341</v>
      </c>
      <c r="G19" s="28">
        <f t="shared" si="2"/>
        <v>895038.36952252279</v>
      </c>
      <c r="H19" s="26">
        <v>7105</v>
      </c>
      <c r="I19" s="27">
        <f t="shared" si="3"/>
        <v>457.27086641627619</v>
      </c>
      <c r="J19" s="28">
        <f t="shared" si="4"/>
        <v>3248909.5058876425</v>
      </c>
      <c r="K19" s="28">
        <f t="shared" si="5"/>
        <v>4143947.8754101652</v>
      </c>
      <c r="L19" s="29">
        <f t="shared" si="0"/>
        <v>1381315.9584700551</v>
      </c>
      <c r="M19" s="15"/>
    </row>
    <row r="20" spans="1:14" x14ac:dyDescent="0.35">
      <c r="A20">
        <v>140083</v>
      </c>
      <c r="B20" s="24">
        <v>3038</v>
      </c>
      <c r="C20" s="25" t="s">
        <v>23</v>
      </c>
      <c r="D20" t="s">
        <v>242</v>
      </c>
      <c r="E20" s="26">
        <v>2302</v>
      </c>
      <c r="F20" s="27">
        <f t="shared" si="1"/>
        <v>1227.7618237620341</v>
      </c>
      <c r="G20" s="28">
        <f t="shared" si="2"/>
        <v>2826307.7183002024</v>
      </c>
      <c r="H20" s="26">
        <v>2095</v>
      </c>
      <c r="I20" s="27">
        <f t="shared" si="3"/>
        <v>457.27086641627619</v>
      </c>
      <c r="J20" s="28">
        <f t="shared" si="4"/>
        <v>957982.4651420986</v>
      </c>
      <c r="K20" s="28">
        <f t="shared" si="5"/>
        <v>3784290.1834423011</v>
      </c>
      <c r="L20" s="29">
        <f t="shared" si="0"/>
        <v>1261430.0611474337</v>
      </c>
      <c r="M20" s="15"/>
    </row>
    <row r="21" spans="1:14" x14ac:dyDescent="0.35">
      <c r="A21">
        <v>140095</v>
      </c>
      <c r="B21" s="24">
        <v>3075</v>
      </c>
      <c r="C21" s="25" t="s">
        <v>24</v>
      </c>
      <c r="D21" t="s">
        <v>242</v>
      </c>
      <c r="E21" s="26">
        <v>3640</v>
      </c>
      <c r="F21" s="27">
        <f t="shared" si="1"/>
        <v>1227.7618237620341</v>
      </c>
      <c r="G21" s="28">
        <f t="shared" si="2"/>
        <v>4469053.0384938037</v>
      </c>
      <c r="H21" s="26">
        <v>11188</v>
      </c>
      <c r="I21" s="27">
        <f t="shared" si="3"/>
        <v>457.27086641627619</v>
      </c>
      <c r="J21" s="28">
        <f t="shared" si="4"/>
        <v>5115946.4534652978</v>
      </c>
      <c r="K21" s="28">
        <f t="shared" si="5"/>
        <v>9584999.4919591025</v>
      </c>
      <c r="L21" s="29">
        <f t="shared" si="0"/>
        <v>3194999.8306530342</v>
      </c>
      <c r="M21" s="15"/>
    </row>
    <row r="22" spans="1:14" x14ac:dyDescent="0.35">
      <c r="A22">
        <v>140115</v>
      </c>
      <c r="B22" s="24">
        <v>3102</v>
      </c>
      <c r="C22" s="25" t="s">
        <v>25</v>
      </c>
      <c r="D22" t="s">
        <v>242</v>
      </c>
      <c r="E22" s="26">
        <v>2285</v>
      </c>
      <c r="F22" s="27">
        <f t="shared" si="1"/>
        <v>1227.7618237620341</v>
      </c>
      <c r="G22" s="28">
        <f t="shared" si="2"/>
        <v>2805435.7672962476</v>
      </c>
      <c r="H22" s="26">
        <v>5397</v>
      </c>
      <c r="I22" s="27">
        <f t="shared" si="3"/>
        <v>457.27086641627619</v>
      </c>
      <c r="J22" s="28">
        <f t="shared" si="4"/>
        <v>2467890.8660486424</v>
      </c>
      <c r="K22" s="28">
        <f t="shared" si="5"/>
        <v>5273326.6333448905</v>
      </c>
      <c r="L22" s="29">
        <f t="shared" si="0"/>
        <v>1757775.5444482968</v>
      </c>
      <c r="M22" s="15"/>
    </row>
    <row r="23" spans="1:14" x14ac:dyDescent="0.35">
      <c r="A23">
        <v>140103</v>
      </c>
      <c r="B23" s="24">
        <v>3050</v>
      </c>
      <c r="C23" s="25" t="s">
        <v>26</v>
      </c>
      <c r="D23" t="s">
        <v>242</v>
      </c>
      <c r="E23" s="26">
        <v>3456</v>
      </c>
      <c r="F23" s="27">
        <f t="shared" si="1"/>
        <v>1227.7618237620341</v>
      </c>
      <c r="G23" s="28">
        <f t="shared" si="2"/>
        <v>4243144.86292159</v>
      </c>
      <c r="H23" s="26">
        <v>8765</v>
      </c>
      <c r="I23" s="27">
        <f t="shared" si="3"/>
        <v>457.27086641627619</v>
      </c>
      <c r="J23" s="28">
        <f t="shared" si="4"/>
        <v>4007979.1441386607</v>
      </c>
      <c r="K23" s="28">
        <f t="shared" si="5"/>
        <v>8251124.0070602503</v>
      </c>
      <c r="L23" s="29">
        <f t="shared" si="0"/>
        <v>2750374.6690200833</v>
      </c>
      <c r="M23" s="15"/>
    </row>
    <row r="24" spans="1:14" x14ac:dyDescent="0.35">
      <c r="A24">
        <v>140177</v>
      </c>
      <c r="B24" s="24">
        <v>3071</v>
      </c>
      <c r="C24" s="25" t="s">
        <v>27</v>
      </c>
      <c r="D24" t="s">
        <v>242</v>
      </c>
      <c r="E24" s="26">
        <v>2715</v>
      </c>
      <c r="F24" s="27">
        <f t="shared" si="1"/>
        <v>1227.7618237620341</v>
      </c>
      <c r="G24" s="28">
        <f t="shared" si="2"/>
        <v>3333373.3515139227</v>
      </c>
      <c r="H24" s="26">
        <v>2631</v>
      </c>
      <c r="I24" s="27">
        <f t="shared" si="3"/>
        <v>457.27086641627619</v>
      </c>
      <c r="J24" s="28">
        <f t="shared" si="4"/>
        <v>1203079.6495412227</v>
      </c>
      <c r="K24" s="28">
        <f t="shared" si="5"/>
        <v>4536453.0010551456</v>
      </c>
      <c r="L24" s="29">
        <f t="shared" si="0"/>
        <v>1512151.0003517151</v>
      </c>
      <c r="M24" s="15"/>
    </row>
    <row r="25" spans="1:14" x14ac:dyDescent="0.35">
      <c r="A25">
        <v>140181</v>
      </c>
      <c r="B25" s="24">
        <v>3068</v>
      </c>
      <c r="C25" s="25" t="s">
        <v>28</v>
      </c>
      <c r="D25" t="s">
        <v>242</v>
      </c>
      <c r="E25" s="26">
        <v>1086</v>
      </c>
      <c r="F25" s="27">
        <f t="shared" si="1"/>
        <v>1227.7618237620341</v>
      </c>
      <c r="G25" s="28">
        <f t="shared" si="2"/>
        <v>1333349.3406055691</v>
      </c>
      <c r="H25" s="26">
        <v>1444</v>
      </c>
      <c r="I25" s="27">
        <f t="shared" si="3"/>
        <v>457.27086641627619</v>
      </c>
      <c r="J25" s="28">
        <f t="shared" si="4"/>
        <v>660299.13110510283</v>
      </c>
      <c r="K25" s="28">
        <f t="shared" si="5"/>
        <v>1993648.4717106719</v>
      </c>
      <c r="L25" s="29">
        <f t="shared" si="0"/>
        <v>664549.49057022401</v>
      </c>
      <c r="M25" s="15"/>
    </row>
    <row r="26" spans="1:14" x14ac:dyDescent="0.35">
      <c r="A26">
        <v>140197</v>
      </c>
      <c r="B26" s="24">
        <v>3020</v>
      </c>
      <c r="C26" s="25" t="s">
        <v>29</v>
      </c>
      <c r="D26" t="s">
        <v>242</v>
      </c>
      <c r="E26" s="26">
        <v>3036</v>
      </c>
      <c r="F26" s="27">
        <f t="shared" si="1"/>
        <v>1227.7618237620341</v>
      </c>
      <c r="G26" s="28">
        <f t="shared" si="2"/>
        <v>3727484.8969415352</v>
      </c>
      <c r="H26" s="26">
        <v>768</v>
      </c>
      <c r="I26" s="27">
        <f t="shared" si="3"/>
        <v>457.27086641627619</v>
      </c>
      <c r="J26" s="28">
        <f t="shared" si="4"/>
        <v>351184.0254077001</v>
      </c>
      <c r="K26" s="28">
        <f t="shared" si="5"/>
        <v>4078668.922349235</v>
      </c>
      <c r="L26" s="29">
        <f t="shared" si="0"/>
        <v>1359556.307449745</v>
      </c>
      <c r="M26" s="15"/>
    </row>
    <row r="27" spans="1:14" x14ac:dyDescent="0.35">
      <c r="A27">
        <v>140114</v>
      </c>
      <c r="B27" s="24">
        <v>3056</v>
      </c>
      <c r="C27" s="25" t="s">
        <v>30</v>
      </c>
      <c r="D27" t="s">
        <v>242</v>
      </c>
      <c r="E27" s="26">
        <v>2799</v>
      </c>
      <c r="F27" s="27">
        <f t="shared" si="1"/>
        <v>1227.7618237620341</v>
      </c>
      <c r="G27" s="28">
        <f t="shared" si="2"/>
        <v>3436505.3447099333</v>
      </c>
      <c r="H27" s="26">
        <v>14813</v>
      </c>
      <c r="I27" s="27">
        <f t="shared" si="3"/>
        <v>457.27086641627619</v>
      </c>
      <c r="J27" s="28">
        <f t="shared" si="4"/>
        <v>6773553.3442242993</v>
      </c>
      <c r="K27" s="28">
        <f t="shared" si="5"/>
        <v>10210058.688934233</v>
      </c>
      <c r="L27" s="29">
        <f t="shared" si="0"/>
        <v>3403352.8963114112</v>
      </c>
      <c r="M27" s="15"/>
    </row>
    <row r="28" spans="1:14" x14ac:dyDescent="0.35">
      <c r="A28">
        <v>140068</v>
      </c>
      <c r="B28" s="24">
        <v>3107</v>
      </c>
      <c r="C28" s="25" t="s">
        <v>31</v>
      </c>
      <c r="D28" t="s">
        <v>242</v>
      </c>
      <c r="E28" s="26">
        <v>1737</v>
      </c>
      <c r="F28" s="27">
        <f t="shared" si="1"/>
        <v>1227.7618237620341</v>
      </c>
      <c r="G28" s="28">
        <f t="shared" si="2"/>
        <v>2132622.287874653</v>
      </c>
      <c r="H28" s="26">
        <v>3484</v>
      </c>
      <c r="I28" s="27">
        <f t="shared" si="3"/>
        <v>457.27086641627619</v>
      </c>
      <c r="J28" s="28">
        <f t="shared" si="4"/>
        <v>1593131.6985943064</v>
      </c>
      <c r="K28" s="28">
        <f t="shared" si="5"/>
        <v>3725753.9864689596</v>
      </c>
      <c r="L28" s="29">
        <f t="shared" si="0"/>
        <v>1241917.9954896532</v>
      </c>
      <c r="M28" s="15"/>
    </row>
    <row r="29" spans="1:14" x14ac:dyDescent="0.35">
      <c r="A29">
        <v>140292</v>
      </c>
      <c r="B29" s="24">
        <v>7074</v>
      </c>
      <c r="C29" s="25" t="s">
        <v>32</v>
      </c>
      <c r="D29" t="s">
        <v>242</v>
      </c>
      <c r="E29" s="26">
        <v>1455</v>
      </c>
      <c r="F29" s="27">
        <f t="shared" si="1"/>
        <v>1227.7618237620341</v>
      </c>
      <c r="G29" s="28">
        <f t="shared" si="2"/>
        <v>1786393.4535737596</v>
      </c>
      <c r="H29" s="26">
        <v>3525</v>
      </c>
      <c r="I29" s="27">
        <f t="shared" si="3"/>
        <v>457.27086641627619</v>
      </c>
      <c r="J29" s="28">
        <f t="shared" si="4"/>
        <v>1611879.8041173737</v>
      </c>
      <c r="K29" s="28">
        <f t="shared" si="5"/>
        <v>3398273.2576911333</v>
      </c>
      <c r="L29" s="29">
        <f t="shared" si="0"/>
        <v>1132757.752563711</v>
      </c>
      <c r="M29" s="15"/>
      <c r="N29" s="16"/>
    </row>
    <row r="30" spans="1:14" x14ac:dyDescent="0.35">
      <c r="A30">
        <v>140180</v>
      </c>
      <c r="B30" s="24">
        <v>3054</v>
      </c>
      <c r="C30" s="25" t="s">
        <v>33</v>
      </c>
      <c r="D30" t="s">
        <v>242</v>
      </c>
      <c r="E30" s="26">
        <v>8069</v>
      </c>
      <c r="F30" s="27">
        <f t="shared" si="1"/>
        <v>1227.7618237620341</v>
      </c>
      <c r="G30" s="28">
        <f t="shared" si="2"/>
        <v>9906810.1559358537</v>
      </c>
      <c r="H30" s="26">
        <v>19550</v>
      </c>
      <c r="I30" s="27">
        <f t="shared" si="3"/>
        <v>457.27086641627619</v>
      </c>
      <c r="J30" s="28">
        <f t="shared" si="4"/>
        <v>8939645.4384381995</v>
      </c>
      <c r="K30" s="28">
        <f t="shared" si="5"/>
        <v>18846455.594374053</v>
      </c>
      <c r="L30" s="29">
        <f t="shared" si="0"/>
        <v>6282151.8647913514</v>
      </c>
      <c r="M30" s="15"/>
    </row>
    <row r="31" spans="1:14" x14ac:dyDescent="0.35">
      <c r="A31">
        <v>140174</v>
      </c>
      <c r="B31" s="24">
        <v>1012</v>
      </c>
      <c r="C31" s="25" t="s">
        <v>34</v>
      </c>
      <c r="D31" t="s">
        <v>242</v>
      </c>
      <c r="E31" s="26">
        <v>2690</v>
      </c>
      <c r="F31" s="27">
        <f t="shared" si="1"/>
        <v>1227.7618237620341</v>
      </c>
      <c r="G31" s="28">
        <f t="shared" si="2"/>
        <v>3302679.3059198717</v>
      </c>
      <c r="H31" s="26">
        <v>6177</v>
      </c>
      <c r="I31" s="27">
        <f t="shared" si="3"/>
        <v>457.27086641627619</v>
      </c>
      <c r="J31" s="28">
        <f t="shared" si="4"/>
        <v>2824562.1418533381</v>
      </c>
      <c r="K31" s="28">
        <f t="shared" si="5"/>
        <v>6127241.4477732098</v>
      </c>
      <c r="L31" s="29">
        <f t="shared" si="0"/>
        <v>2042413.8159244033</v>
      </c>
      <c r="M31" s="15"/>
    </row>
    <row r="32" spans="1:14" x14ac:dyDescent="0.35">
      <c r="A32">
        <v>140125</v>
      </c>
      <c r="B32" s="24">
        <v>7007</v>
      </c>
      <c r="C32" s="25" t="s">
        <v>35</v>
      </c>
      <c r="D32" t="s">
        <v>242</v>
      </c>
      <c r="E32" s="26">
        <v>533</v>
      </c>
      <c r="F32" s="27">
        <f t="shared" si="1"/>
        <v>1227.7618237620341</v>
      </c>
      <c r="G32" s="28">
        <f t="shared" si="2"/>
        <v>654397.0520651642</v>
      </c>
      <c r="H32" s="26">
        <v>1193</v>
      </c>
      <c r="I32" s="27">
        <f t="shared" si="3"/>
        <v>457.27086641627619</v>
      </c>
      <c r="J32" s="28">
        <f t="shared" si="4"/>
        <v>545524.14363461745</v>
      </c>
      <c r="K32" s="28">
        <f t="shared" si="5"/>
        <v>1199921.1956997816</v>
      </c>
      <c r="L32" s="29">
        <f t="shared" si="0"/>
        <v>399973.7318999272</v>
      </c>
      <c r="M32" s="15"/>
    </row>
    <row r="33" spans="1:13" x14ac:dyDescent="0.35">
      <c r="A33">
        <v>140018</v>
      </c>
      <c r="B33" s="24">
        <v>3045</v>
      </c>
      <c r="C33" s="25" t="s">
        <v>36</v>
      </c>
      <c r="D33" t="s">
        <v>242</v>
      </c>
      <c r="E33" s="26">
        <v>3646</v>
      </c>
      <c r="F33" s="27">
        <f t="shared" si="1"/>
        <v>1227.7618237620341</v>
      </c>
      <c r="G33" s="28">
        <f t="shared" si="2"/>
        <v>4476419.609436376</v>
      </c>
      <c r="H33" s="26">
        <v>14676</v>
      </c>
      <c r="I33" s="27">
        <f t="shared" si="3"/>
        <v>457.27086641627619</v>
      </c>
      <c r="J33" s="28">
        <f t="shared" si="4"/>
        <v>6710907.2355252691</v>
      </c>
      <c r="K33" s="28">
        <f t="shared" si="5"/>
        <v>11187326.844961645</v>
      </c>
      <c r="L33" s="29">
        <f t="shared" si="0"/>
        <v>3729108.9483205485</v>
      </c>
      <c r="M33" s="15"/>
    </row>
    <row r="34" spans="1:13" x14ac:dyDescent="0.35">
      <c r="A34">
        <v>140133</v>
      </c>
      <c r="B34" s="24">
        <v>3032</v>
      </c>
      <c r="C34" s="25" t="s">
        <v>37</v>
      </c>
      <c r="D34" t="s">
        <v>242</v>
      </c>
      <c r="E34" s="26">
        <v>1247</v>
      </c>
      <c r="F34" s="27">
        <f t="shared" si="1"/>
        <v>1227.7618237620341</v>
      </c>
      <c r="G34" s="28">
        <f t="shared" si="2"/>
        <v>1531018.9942312564</v>
      </c>
      <c r="H34" s="26">
        <v>6588</v>
      </c>
      <c r="I34" s="27">
        <f t="shared" si="3"/>
        <v>457.27086641627619</v>
      </c>
      <c r="J34" s="28">
        <f t="shared" si="4"/>
        <v>3012500.4679504274</v>
      </c>
      <c r="K34" s="28">
        <f t="shared" si="5"/>
        <v>4543519.4621816836</v>
      </c>
      <c r="L34" s="29">
        <f t="shared" si="0"/>
        <v>1514506.4873938945</v>
      </c>
      <c r="M34" s="15"/>
    </row>
    <row r="35" spans="1:13" x14ac:dyDescent="0.35">
      <c r="A35">
        <v>140034</v>
      </c>
      <c r="B35" s="24">
        <v>3011</v>
      </c>
      <c r="C35" s="25" t="s">
        <v>38</v>
      </c>
      <c r="D35" t="s">
        <v>242</v>
      </c>
      <c r="E35" s="26">
        <v>752</v>
      </c>
      <c r="F35" s="27">
        <f t="shared" si="1"/>
        <v>1227.7618237620341</v>
      </c>
      <c r="G35" s="28">
        <f t="shared" si="2"/>
        <v>923276.89146904962</v>
      </c>
      <c r="H35" s="26">
        <v>5384</v>
      </c>
      <c r="I35" s="27">
        <f t="shared" si="3"/>
        <v>457.27086641627619</v>
      </c>
      <c r="J35" s="28">
        <f t="shared" si="4"/>
        <v>2461946.3447852312</v>
      </c>
      <c r="K35" s="28">
        <f t="shared" si="5"/>
        <v>3385223.2362542809</v>
      </c>
      <c r="L35" s="29">
        <f t="shared" si="0"/>
        <v>1128407.7454180936</v>
      </c>
      <c r="M35" s="15"/>
    </row>
    <row r="36" spans="1:13" x14ac:dyDescent="0.35">
      <c r="A36">
        <v>140049</v>
      </c>
      <c r="B36" s="24">
        <v>15001</v>
      </c>
      <c r="C36" s="25" t="s">
        <v>39</v>
      </c>
      <c r="D36" t="s">
        <v>242</v>
      </c>
      <c r="E36" s="26">
        <v>2019</v>
      </c>
      <c r="F36" s="27">
        <f t="shared" si="1"/>
        <v>1227.7618237620341</v>
      </c>
      <c r="G36" s="28">
        <f t="shared" si="2"/>
        <v>2478851.1221755468</v>
      </c>
      <c r="H36" s="26">
        <v>6698</v>
      </c>
      <c r="I36" s="27">
        <f t="shared" si="3"/>
        <v>457.27086641627619</v>
      </c>
      <c r="J36" s="28">
        <f t="shared" si="4"/>
        <v>3062800.2632562178</v>
      </c>
      <c r="K36" s="28">
        <f t="shared" si="5"/>
        <v>5541651.3854317646</v>
      </c>
      <c r="L36" s="29">
        <f t="shared" si="0"/>
        <v>1847217.1284772549</v>
      </c>
      <c r="M36" s="15"/>
    </row>
    <row r="37" spans="1:13" x14ac:dyDescent="0.35">
      <c r="A37">
        <v>140158</v>
      </c>
      <c r="B37" s="24">
        <v>3042</v>
      </c>
      <c r="C37" s="25" t="s">
        <v>40</v>
      </c>
      <c r="D37" t="s">
        <v>242</v>
      </c>
      <c r="E37" s="26">
        <v>1029</v>
      </c>
      <c r="F37" s="27">
        <f t="shared" si="1"/>
        <v>1227.7618237620341</v>
      </c>
      <c r="G37" s="28">
        <f t="shared" si="2"/>
        <v>1263366.916651133</v>
      </c>
      <c r="H37" s="26">
        <v>5725</v>
      </c>
      <c r="I37" s="27">
        <f t="shared" si="3"/>
        <v>457.27086641627619</v>
      </c>
      <c r="J37" s="28">
        <f t="shared" si="4"/>
        <v>2617875.7102331812</v>
      </c>
      <c r="K37" s="28">
        <f t="shared" si="5"/>
        <v>3881242.6268843142</v>
      </c>
      <c r="L37" s="29">
        <f t="shared" si="0"/>
        <v>1293747.5422947714</v>
      </c>
      <c r="M37" s="15"/>
    </row>
    <row r="38" spans="1:13" x14ac:dyDescent="0.35">
      <c r="B38" s="24">
        <v>3085</v>
      </c>
      <c r="C38" s="25" t="s">
        <v>41</v>
      </c>
      <c r="D38" t="s">
        <v>242</v>
      </c>
      <c r="E38" s="26">
        <v>732</v>
      </c>
      <c r="F38" s="27">
        <f t="shared" si="1"/>
        <v>1227.7618237620341</v>
      </c>
      <c r="G38" s="28">
        <f t="shared" si="2"/>
        <v>898721.65499380894</v>
      </c>
      <c r="H38" s="26">
        <v>3611</v>
      </c>
      <c r="I38" s="27">
        <f t="shared" si="3"/>
        <v>457.27086641627619</v>
      </c>
      <c r="J38" s="28">
        <f t="shared" si="4"/>
        <v>1651205.0986291734</v>
      </c>
      <c r="K38" s="28">
        <f t="shared" si="5"/>
        <v>2549926.7536229822</v>
      </c>
      <c r="L38" s="29">
        <f t="shared" si="0"/>
        <v>849975.58454099402</v>
      </c>
      <c r="M38" s="15"/>
    </row>
  </sheetData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1BB5F-E398-407A-A980-20FCEF9E8AD5}">
  <sheetPr>
    <pageSetUpPr fitToPage="1"/>
  </sheetPr>
  <dimension ref="A1:L67"/>
  <sheetViews>
    <sheetView topLeftCell="B1" workbookViewId="0">
      <selection activeCell="B1" sqref="B1"/>
    </sheetView>
  </sheetViews>
  <sheetFormatPr defaultRowHeight="14.5" x14ac:dyDescent="0.35"/>
  <cols>
    <col min="1" max="1" width="0" hidden="1" customWidth="1"/>
    <col min="3" max="3" width="32.7265625" bestFit="1" customWidth="1"/>
    <col min="4" max="4" width="13.54296875" bestFit="1" customWidth="1"/>
    <col min="6" max="6" width="12.26953125" customWidth="1"/>
    <col min="7" max="7" width="16.1796875" customWidth="1"/>
    <col min="8" max="8" width="12" customWidth="1"/>
    <col min="10" max="10" width="12.54296875" bestFit="1" customWidth="1"/>
    <col min="11" max="11" width="12" bestFit="1" customWidth="1"/>
    <col min="12" max="12" width="13.7265625" bestFit="1" customWidth="1"/>
  </cols>
  <sheetData>
    <row r="1" spans="1:12" x14ac:dyDescent="0.35">
      <c r="B1" s="1" t="s">
        <v>0</v>
      </c>
    </row>
    <row r="2" spans="1:12" x14ac:dyDescent="0.35">
      <c r="B2" s="1" t="s">
        <v>42</v>
      </c>
    </row>
    <row r="3" spans="1:12" ht="15" thickBot="1" x14ac:dyDescent="0.4"/>
    <row r="4" spans="1:12" x14ac:dyDescent="0.35">
      <c r="C4" s="2" t="s">
        <v>2</v>
      </c>
      <c r="D4" s="3"/>
      <c r="E4" s="3"/>
      <c r="F4" s="3"/>
      <c r="G4" s="3" t="s">
        <v>3</v>
      </c>
      <c r="H4" s="4"/>
    </row>
    <row r="5" spans="1:12" x14ac:dyDescent="0.35">
      <c r="C5" s="30">
        <v>9278527.1321239565</v>
      </c>
      <c r="D5" s="6"/>
      <c r="E5" s="1"/>
      <c r="F5" s="1"/>
      <c r="G5" s="31">
        <v>18807693.29649825</v>
      </c>
      <c r="H5" s="8"/>
      <c r="J5" s="15"/>
    </row>
    <row r="6" spans="1:12" x14ac:dyDescent="0.3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" thickBot="1" x14ac:dyDescent="0.4">
      <c r="C7" s="34">
        <f>C5/4</f>
        <v>2319631.7830309891</v>
      </c>
      <c r="D7" s="12"/>
      <c r="E7" s="12"/>
      <c r="F7" s="12"/>
      <c r="G7" s="13">
        <f>G5/4</f>
        <v>4701923.3241245626</v>
      </c>
      <c r="H7" s="14"/>
    </row>
    <row r="8" spans="1:12" x14ac:dyDescent="0.35">
      <c r="C8" s="35"/>
      <c r="G8" s="36"/>
    </row>
    <row r="9" spans="1:12" x14ac:dyDescent="0.35">
      <c r="B9" s="1" t="s">
        <v>6</v>
      </c>
      <c r="G9" s="15"/>
    </row>
    <row r="10" spans="1:12" x14ac:dyDescent="0.35">
      <c r="B10" s="1"/>
      <c r="G10" s="15"/>
    </row>
    <row r="11" spans="1:12" x14ac:dyDescent="0.35">
      <c r="B11" s="1" t="s">
        <v>7</v>
      </c>
    </row>
    <row r="12" spans="1:12" x14ac:dyDescent="0.35">
      <c r="E12" s="36"/>
      <c r="F12" s="37"/>
      <c r="I12" s="37"/>
    </row>
    <row r="14" spans="1:12" s="17" customFormat="1" ht="72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35">
      <c r="B15" s="20"/>
      <c r="C15" s="20"/>
      <c r="D15" s="20"/>
      <c r="E15" s="21">
        <f>SUM(E16:E66)</f>
        <v>945</v>
      </c>
      <c r="F15" s="22">
        <f>C7/E15</f>
        <v>2454.6368074402003</v>
      </c>
      <c r="G15" s="23">
        <f>SUM(G16:G66)</f>
        <v>2319631.7830309891</v>
      </c>
      <c r="H15" s="21">
        <f>SUM(H16:H66)</f>
        <v>37271</v>
      </c>
      <c r="I15" s="22">
        <f>G7/H15</f>
        <v>126.1550085622753</v>
      </c>
      <c r="J15" s="23">
        <f>SUM(J16:J66)</f>
        <v>4701923.3241245635</v>
      </c>
      <c r="K15" s="23">
        <f>SUM(K16:K66)</f>
        <v>7021555.1071555512</v>
      </c>
      <c r="L15" s="23">
        <f>K15/3</f>
        <v>2340518.3690518504</v>
      </c>
    </row>
    <row r="16" spans="1:12" x14ac:dyDescent="0.35">
      <c r="A16">
        <v>141346</v>
      </c>
      <c r="B16" s="38">
        <v>2014</v>
      </c>
      <c r="C16" s="25" t="s">
        <v>43</v>
      </c>
      <c r="D16" t="s">
        <v>44</v>
      </c>
      <c r="E16">
        <v>2</v>
      </c>
      <c r="F16" s="27">
        <f>$F$15</f>
        <v>2454.6368074402003</v>
      </c>
      <c r="G16" s="28">
        <f>F16*E16</f>
        <v>4909.2736148804006</v>
      </c>
      <c r="H16" s="26">
        <v>1441</v>
      </c>
      <c r="I16" s="27">
        <f>$I$15</f>
        <v>126.1550085622753</v>
      </c>
      <c r="J16" s="15">
        <f>H16*I16</f>
        <v>181789.36733823869</v>
      </c>
      <c r="K16" s="15">
        <f>J16+G16</f>
        <v>186698.64095311909</v>
      </c>
      <c r="L16" s="29">
        <f t="shared" ref="L16:L34" si="0">K16/3</f>
        <v>62232.88031770636</v>
      </c>
    </row>
    <row r="17" spans="1:12" x14ac:dyDescent="0.35">
      <c r="A17">
        <v>141328</v>
      </c>
      <c r="B17" s="38">
        <v>3062</v>
      </c>
      <c r="C17" s="25" t="s">
        <v>45</v>
      </c>
      <c r="D17" t="s">
        <v>44</v>
      </c>
      <c r="E17">
        <v>5</v>
      </c>
      <c r="F17" s="27">
        <f t="shared" ref="F17:F34" si="1">$F$15</f>
        <v>2454.6368074402003</v>
      </c>
      <c r="G17" s="28">
        <f t="shared" ref="G17:G34" si="2">F17*E17</f>
        <v>12273.184037201001</v>
      </c>
      <c r="H17" s="26">
        <v>856</v>
      </c>
      <c r="I17" s="27">
        <f t="shared" ref="I17:I34" si="3">$I$15</f>
        <v>126.1550085622753</v>
      </c>
      <c r="J17" s="15">
        <f t="shared" ref="J17:J34" si="4">H17*I17</f>
        <v>107988.68732930765</v>
      </c>
      <c r="K17" s="15">
        <f t="shared" ref="K17:K34" si="5">J17+G17</f>
        <v>120261.87136650865</v>
      </c>
      <c r="L17" s="29">
        <f t="shared" si="0"/>
        <v>40087.290455502887</v>
      </c>
    </row>
    <row r="18" spans="1:12" x14ac:dyDescent="0.35">
      <c r="A18">
        <v>141321</v>
      </c>
      <c r="B18" s="38">
        <v>3091</v>
      </c>
      <c r="C18" s="25" t="s">
        <v>46</v>
      </c>
      <c r="D18" t="s">
        <v>44</v>
      </c>
      <c r="E18">
        <v>3</v>
      </c>
      <c r="F18" s="27">
        <f t="shared" si="1"/>
        <v>2454.6368074402003</v>
      </c>
      <c r="G18" s="28">
        <f t="shared" si="2"/>
        <v>7363.9104223206014</v>
      </c>
      <c r="H18" s="26">
        <v>835</v>
      </c>
      <c r="I18" s="27">
        <f t="shared" si="3"/>
        <v>126.1550085622753</v>
      </c>
      <c r="J18" s="15">
        <f t="shared" si="4"/>
        <v>105339.43214949987</v>
      </c>
      <c r="K18" s="15">
        <f t="shared" si="5"/>
        <v>112703.34257182048</v>
      </c>
      <c r="L18" s="29">
        <f t="shared" si="0"/>
        <v>37567.780857273494</v>
      </c>
    </row>
    <row r="19" spans="1:12" x14ac:dyDescent="0.35">
      <c r="A19">
        <v>141324</v>
      </c>
      <c r="B19" s="38">
        <v>6003</v>
      </c>
      <c r="C19" s="25" t="s">
        <v>47</v>
      </c>
      <c r="D19" t="s">
        <v>44</v>
      </c>
      <c r="E19">
        <v>25</v>
      </c>
      <c r="F19" s="27">
        <f t="shared" si="1"/>
        <v>2454.6368074402003</v>
      </c>
      <c r="G19" s="28">
        <f t="shared" si="2"/>
        <v>61365.920186005009</v>
      </c>
      <c r="H19" s="26">
        <v>1867</v>
      </c>
      <c r="I19" s="27">
        <f t="shared" si="3"/>
        <v>126.1550085622753</v>
      </c>
      <c r="J19" s="15">
        <f t="shared" si="4"/>
        <v>235531.40098576798</v>
      </c>
      <c r="K19" s="15">
        <f t="shared" si="5"/>
        <v>296897.32117177302</v>
      </c>
      <c r="L19" s="29">
        <f t="shared" si="0"/>
        <v>98965.773723924343</v>
      </c>
    </row>
    <row r="20" spans="1:12" x14ac:dyDescent="0.35">
      <c r="A20">
        <v>141305</v>
      </c>
      <c r="B20" s="38">
        <v>7004</v>
      </c>
      <c r="C20" s="25" t="s">
        <v>48</v>
      </c>
      <c r="D20" t="s">
        <v>44</v>
      </c>
      <c r="E20">
        <v>3</v>
      </c>
      <c r="F20" s="27">
        <f t="shared" si="1"/>
        <v>2454.6368074402003</v>
      </c>
      <c r="G20" s="28">
        <f t="shared" si="2"/>
        <v>7363.9104223206014</v>
      </c>
      <c r="H20" s="26">
        <v>2013</v>
      </c>
      <c r="I20" s="27">
        <f t="shared" si="3"/>
        <v>126.1550085622753</v>
      </c>
      <c r="J20" s="15">
        <f t="shared" si="4"/>
        <v>253950.03223586018</v>
      </c>
      <c r="K20" s="15">
        <f t="shared" si="5"/>
        <v>261313.94265818078</v>
      </c>
      <c r="L20" s="29">
        <f t="shared" si="0"/>
        <v>87104.647552726921</v>
      </c>
    </row>
    <row r="21" spans="1:12" x14ac:dyDescent="0.35">
      <c r="A21">
        <v>141320</v>
      </c>
      <c r="B21" s="38">
        <v>8015</v>
      </c>
      <c r="C21" s="25" t="s">
        <v>49</v>
      </c>
      <c r="D21" t="s">
        <v>44</v>
      </c>
      <c r="E21">
        <v>12</v>
      </c>
      <c r="F21" s="27">
        <f t="shared" si="1"/>
        <v>2454.6368074402003</v>
      </c>
      <c r="G21" s="28">
        <f t="shared" si="2"/>
        <v>29455.641689282405</v>
      </c>
      <c r="H21" s="26">
        <v>1104</v>
      </c>
      <c r="I21" s="27">
        <f t="shared" si="3"/>
        <v>126.1550085622753</v>
      </c>
      <c r="J21" s="15">
        <f t="shared" si="4"/>
        <v>139275.12945275192</v>
      </c>
      <c r="K21" s="15">
        <f t="shared" si="5"/>
        <v>168730.77114203433</v>
      </c>
      <c r="L21" s="29">
        <f t="shared" si="0"/>
        <v>56243.590380678106</v>
      </c>
    </row>
    <row r="22" spans="1:12" x14ac:dyDescent="0.35">
      <c r="A22">
        <v>140112</v>
      </c>
      <c r="B22" s="38">
        <v>10005</v>
      </c>
      <c r="C22" s="25" t="s">
        <v>50</v>
      </c>
      <c r="D22" t="s">
        <v>44</v>
      </c>
      <c r="E22">
        <v>21</v>
      </c>
      <c r="F22" s="27">
        <f t="shared" si="1"/>
        <v>2454.6368074402003</v>
      </c>
      <c r="G22" s="28">
        <f t="shared" si="2"/>
        <v>51547.372956244209</v>
      </c>
      <c r="H22" s="26">
        <v>2391</v>
      </c>
      <c r="I22" s="27">
        <f t="shared" si="3"/>
        <v>126.1550085622753</v>
      </c>
      <c r="J22" s="15">
        <f t="shared" si="4"/>
        <v>301636.62547240022</v>
      </c>
      <c r="K22" s="15">
        <f t="shared" si="5"/>
        <v>353183.99842864444</v>
      </c>
      <c r="L22" s="29">
        <f t="shared" si="0"/>
        <v>117727.99947621481</v>
      </c>
    </row>
    <row r="23" spans="1:12" x14ac:dyDescent="0.35">
      <c r="A23">
        <v>141344</v>
      </c>
      <c r="B23" s="38">
        <v>13012</v>
      </c>
      <c r="C23" s="25" t="s">
        <v>51</v>
      </c>
      <c r="D23" t="s">
        <v>44</v>
      </c>
      <c r="E23">
        <v>0</v>
      </c>
      <c r="F23" s="27">
        <f t="shared" si="1"/>
        <v>2454.6368074402003</v>
      </c>
      <c r="G23" s="28">
        <f t="shared" si="2"/>
        <v>0</v>
      </c>
      <c r="H23" s="26">
        <v>853</v>
      </c>
      <c r="I23" s="27">
        <f t="shared" si="3"/>
        <v>126.1550085622753</v>
      </c>
      <c r="J23" s="15">
        <f t="shared" si="4"/>
        <v>107610.22230362083</v>
      </c>
      <c r="K23" s="15">
        <f t="shared" si="5"/>
        <v>107610.22230362083</v>
      </c>
      <c r="L23" s="29">
        <f t="shared" si="0"/>
        <v>35870.074101206941</v>
      </c>
    </row>
    <row r="24" spans="1:12" x14ac:dyDescent="0.35">
      <c r="A24">
        <v>141326</v>
      </c>
      <c r="B24" s="38">
        <v>13013</v>
      </c>
      <c r="C24" s="25" t="s">
        <v>52</v>
      </c>
      <c r="D24" t="s">
        <v>44</v>
      </c>
      <c r="E24">
        <v>29</v>
      </c>
      <c r="F24" s="27">
        <f t="shared" si="1"/>
        <v>2454.6368074402003</v>
      </c>
      <c r="G24" s="28">
        <f t="shared" si="2"/>
        <v>71184.467415765816</v>
      </c>
      <c r="H24" s="26">
        <v>2984</v>
      </c>
      <c r="I24" s="27">
        <f t="shared" si="3"/>
        <v>126.1550085622753</v>
      </c>
      <c r="J24" s="15">
        <f t="shared" si="4"/>
        <v>376446.54554982949</v>
      </c>
      <c r="K24" s="15">
        <f t="shared" si="5"/>
        <v>447631.01296559529</v>
      </c>
      <c r="L24" s="29">
        <f t="shared" si="0"/>
        <v>149210.33765519844</v>
      </c>
    </row>
    <row r="25" spans="1:12" x14ac:dyDescent="0.35">
      <c r="A25">
        <v>141343</v>
      </c>
      <c r="B25" s="38">
        <v>13019</v>
      </c>
      <c r="C25" s="25" t="s">
        <v>53</v>
      </c>
      <c r="D25" t="s">
        <v>44</v>
      </c>
      <c r="E25">
        <v>9</v>
      </c>
      <c r="F25" s="27">
        <f t="shared" si="1"/>
        <v>2454.6368074402003</v>
      </c>
      <c r="G25" s="28">
        <f t="shared" si="2"/>
        <v>22091.731266961804</v>
      </c>
      <c r="H25" s="26">
        <v>2184</v>
      </c>
      <c r="I25" s="27">
        <f t="shared" si="3"/>
        <v>126.1550085622753</v>
      </c>
      <c r="J25" s="15">
        <f t="shared" si="4"/>
        <v>275522.53870000923</v>
      </c>
      <c r="K25" s="15">
        <f t="shared" si="5"/>
        <v>297614.26996697101</v>
      </c>
      <c r="L25" s="29">
        <f t="shared" si="0"/>
        <v>99204.756655657009</v>
      </c>
    </row>
    <row r="26" spans="1:12" x14ac:dyDescent="0.35">
      <c r="A26">
        <v>141317</v>
      </c>
      <c r="B26" s="38">
        <v>13021</v>
      </c>
      <c r="C26" s="25" t="s">
        <v>54</v>
      </c>
      <c r="D26" t="s">
        <v>44</v>
      </c>
      <c r="E26">
        <v>187</v>
      </c>
      <c r="F26" s="27">
        <f t="shared" si="1"/>
        <v>2454.6368074402003</v>
      </c>
      <c r="G26" s="28">
        <f t="shared" si="2"/>
        <v>459017.08299131744</v>
      </c>
      <c r="H26" s="26">
        <v>3371</v>
      </c>
      <c r="I26" s="27">
        <f t="shared" si="3"/>
        <v>126.1550085622753</v>
      </c>
      <c r="J26" s="15">
        <f t="shared" si="4"/>
        <v>425268.53386343003</v>
      </c>
      <c r="K26" s="15">
        <f t="shared" si="5"/>
        <v>884285.61685474752</v>
      </c>
      <c r="L26" s="29">
        <f t="shared" si="0"/>
        <v>294761.87228491582</v>
      </c>
    </row>
    <row r="27" spans="1:12" x14ac:dyDescent="0.35">
      <c r="A27">
        <v>141300</v>
      </c>
      <c r="B27" s="38">
        <v>13023</v>
      </c>
      <c r="C27" s="25" t="s">
        <v>55</v>
      </c>
      <c r="D27" t="s">
        <v>44</v>
      </c>
      <c r="E27">
        <v>7</v>
      </c>
      <c r="F27" s="27">
        <f t="shared" si="1"/>
        <v>2454.6368074402003</v>
      </c>
      <c r="G27" s="28">
        <f t="shared" si="2"/>
        <v>17182.457652081401</v>
      </c>
      <c r="H27" s="26">
        <v>829</v>
      </c>
      <c r="I27" s="27">
        <f t="shared" si="3"/>
        <v>126.1550085622753</v>
      </c>
      <c r="J27" s="15">
        <f t="shared" si="4"/>
        <v>104582.50209812622</v>
      </c>
      <c r="K27" s="15">
        <f t="shared" si="5"/>
        <v>121764.95975020762</v>
      </c>
      <c r="L27" s="29">
        <f t="shared" si="0"/>
        <v>40588.319916735876</v>
      </c>
    </row>
    <row r="28" spans="1:12" x14ac:dyDescent="0.35">
      <c r="A28">
        <v>141345</v>
      </c>
      <c r="B28" s="38">
        <v>14003</v>
      </c>
      <c r="C28" s="25" t="s">
        <v>56</v>
      </c>
      <c r="D28" t="s">
        <v>44</v>
      </c>
      <c r="E28">
        <v>0</v>
      </c>
      <c r="F28" s="27">
        <f t="shared" si="1"/>
        <v>2454.6368074402003</v>
      </c>
      <c r="G28" s="28">
        <f t="shared" si="2"/>
        <v>0</v>
      </c>
      <c r="H28" s="26">
        <v>427</v>
      </c>
      <c r="I28" s="27">
        <f t="shared" si="3"/>
        <v>126.1550085622753</v>
      </c>
      <c r="J28" s="15">
        <f t="shared" si="4"/>
        <v>53868.188656091552</v>
      </c>
      <c r="K28" s="15">
        <f t="shared" si="5"/>
        <v>53868.188656091552</v>
      </c>
      <c r="L28" s="29">
        <f t="shared" si="0"/>
        <v>17956.062885363852</v>
      </c>
    </row>
    <row r="29" spans="1:12" x14ac:dyDescent="0.35">
      <c r="A29">
        <v>141319</v>
      </c>
      <c r="B29" s="38">
        <v>16012</v>
      </c>
      <c r="C29" s="25" t="s">
        <v>57</v>
      </c>
      <c r="D29" t="s">
        <v>44</v>
      </c>
      <c r="E29">
        <v>7</v>
      </c>
      <c r="F29" s="27">
        <f t="shared" si="1"/>
        <v>2454.6368074402003</v>
      </c>
      <c r="G29" s="28">
        <f t="shared" si="2"/>
        <v>17182.457652081401</v>
      </c>
      <c r="H29" s="26">
        <v>824</v>
      </c>
      <c r="I29" s="27">
        <f t="shared" si="3"/>
        <v>126.1550085622753</v>
      </c>
      <c r="J29" s="15">
        <f t="shared" si="4"/>
        <v>103951.72705531484</v>
      </c>
      <c r="K29" s="15">
        <f t="shared" si="5"/>
        <v>121134.18470739624</v>
      </c>
      <c r="L29" s="29">
        <f t="shared" si="0"/>
        <v>40378.061569132078</v>
      </c>
    </row>
    <row r="30" spans="1:12" x14ac:dyDescent="0.35">
      <c r="A30">
        <v>140138</v>
      </c>
      <c r="B30" s="38">
        <v>18010</v>
      </c>
      <c r="C30" s="25" t="s">
        <v>58</v>
      </c>
      <c r="D30" t="s">
        <v>44</v>
      </c>
      <c r="E30">
        <v>3</v>
      </c>
      <c r="F30" s="27">
        <f t="shared" si="1"/>
        <v>2454.6368074402003</v>
      </c>
      <c r="G30" s="28">
        <f t="shared" si="2"/>
        <v>7363.9104223206014</v>
      </c>
      <c r="H30" s="26">
        <v>1022</v>
      </c>
      <c r="I30" s="27">
        <f t="shared" si="3"/>
        <v>126.1550085622753</v>
      </c>
      <c r="J30" s="15">
        <f t="shared" si="4"/>
        <v>128930.41875064536</v>
      </c>
      <c r="K30" s="15">
        <f t="shared" si="5"/>
        <v>136294.32917296595</v>
      </c>
      <c r="L30" s="29">
        <f t="shared" si="0"/>
        <v>45431.44305765532</v>
      </c>
    </row>
    <row r="31" spans="1:12" x14ac:dyDescent="0.35">
      <c r="A31">
        <v>140141</v>
      </c>
      <c r="B31" s="38">
        <v>18014</v>
      </c>
      <c r="C31" s="25" t="s">
        <v>59</v>
      </c>
      <c r="D31" t="s">
        <v>44</v>
      </c>
      <c r="E31">
        <v>112</v>
      </c>
      <c r="F31" s="27">
        <f t="shared" si="1"/>
        <v>2454.6368074402003</v>
      </c>
      <c r="G31" s="28">
        <f t="shared" si="2"/>
        <v>274919.32243330241</v>
      </c>
      <c r="H31" s="26">
        <v>3360</v>
      </c>
      <c r="I31" s="27">
        <f t="shared" si="3"/>
        <v>126.1550085622753</v>
      </c>
      <c r="J31" s="15">
        <f t="shared" si="4"/>
        <v>423880.82876924501</v>
      </c>
      <c r="K31" s="15">
        <f t="shared" si="5"/>
        <v>698800.15120254736</v>
      </c>
      <c r="L31" s="29">
        <f t="shared" si="0"/>
        <v>232933.38373418245</v>
      </c>
    </row>
    <row r="32" spans="1:12" x14ac:dyDescent="0.35">
      <c r="A32">
        <v>140038</v>
      </c>
      <c r="B32" s="38">
        <v>19001</v>
      </c>
      <c r="C32" s="25" t="s">
        <v>60</v>
      </c>
      <c r="D32" t="s">
        <v>44</v>
      </c>
      <c r="E32">
        <v>6</v>
      </c>
      <c r="F32" s="27">
        <f t="shared" si="1"/>
        <v>2454.6368074402003</v>
      </c>
      <c r="G32" s="28">
        <f t="shared" si="2"/>
        <v>14727.820844641203</v>
      </c>
      <c r="H32" s="26">
        <v>2081</v>
      </c>
      <c r="I32" s="27">
        <f t="shared" si="3"/>
        <v>126.1550085622753</v>
      </c>
      <c r="J32" s="15">
        <f t="shared" si="4"/>
        <v>262528.57281809492</v>
      </c>
      <c r="K32" s="15">
        <f t="shared" si="5"/>
        <v>277256.39366273611</v>
      </c>
      <c r="L32" s="29">
        <f t="shared" si="0"/>
        <v>92418.797887578708</v>
      </c>
    </row>
    <row r="33" spans="1:12" x14ac:dyDescent="0.35">
      <c r="A33">
        <v>141341</v>
      </c>
      <c r="B33" s="38">
        <v>19010</v>
      </c>
      <c r="C33" s="25" t="s">
        <v>61</v>
      </c>
      <c r="D33" t="s">
        <v>44</v>
      </c>
      <c r="E33">
        <v>505</v>
      </c>
      <c r="F33" s="27">
        <f t="shared" si="1"/>
        <v>2454.6368074402003</v>
      </c>
      <c r="G33" s="28">
        <f t="shared" si="2"/>
        <v>1239591.5877573011</v>
      </c>
      <c r="H33" s="26">
        <v>7534</v>
      </c>
      <c r="I33" s="27">
        <f t="shared" si="3"/>
        <v>126.1550085622753</v>
      </c>
      <c r="J33" s="15">
        <f t="shared" si="4"/>
        <v>950451.83450818213</v>
      </c>
      <c r="K33" s="15">
        <f t="shared" si="5"/>
        <v>2190043.4222654831</v>
      </c>
      <c r="L33" s="29">
        <f t="shared" si="0"/>
        <v>730014.47408849432</v>
      </c>
    </row>
    <row r="34" spans="1:12" x14ac:dyDescent="0.35">
      <c r="A34">
        <v>141332</v>
      </c>
      <c r="B34" s="38">
        <v>19023</v>
      </c>
      <c r="C34" s="25" t="s">
        <v>62</v>
      </c>
      <c r="D34" t="s">
        <v>44</v>
      </c>
      <c r="E34">
        <v>9</v>
      </c>
      <c r="F34" s="27">
        <f t="shared" si="1"/>
        <v>2454.6368074402003</v>
      </c>
      <c r="G34" s="28">
        <f t="shared" si="2"/>
        <v>22091.731266961804</v>
      </c>
      <c r="H34" s="26">
        <v>1295</v>
      </c>
      <c r="I34" s="27">
        <f t="shared" si="3"/>
        <v>126.1550085622753</v>
      </c>
      <c r="J34" s="15">
        <f t="shared" si="4"/>
        <v>163370.73608814651</v>
      </c>
      <c r="K34" s="15">
        <f t="shared" si="5"/>
        <v>185462.46735510833</v>
      </c>
      <c r="L34" s="29">
        <f t="shared" si="0"/>
        <v>61820.822451702777</v>
      </c>
    </row>
    <row r="35" spans="1:12" x14ac:dyDescent="0.35">
      <c r="A35">
        <v>141331</v>
      </c>
      <c r="B35" s="24"/>
      <c r="C35" s="25"/>
      <c r="F35" s="27"/>
      <c r="G35" s="28"/>
      <c r="H35" s="26"/>
      <c r="I35" s="27"/>
      <c r="J35" s="15"/>
      <c r="K35" s="15"/>
      <c r="L35" s="29"/>
    </row>
    <row r="36" spans="1:12" x14ac:dyDescent="0.35">
      <c r="A36">
        <v>140016</v>
      </c>
      <c r="B36" s="24"/>
      <c r="C36" s="25"/>
      <c r="F36" s="27"/>
      <c r="G36" s="28"/>
      <c r="H36" s="26"/>
      <c r="I36" s="27"/>
      <c r="J36" s="15"/>
      <c r="K36" s="15"/>
      <c r="L36" s="29"/>
    </row>
    <row r="37" spans="1:12" x14ac:dyDescent="0.35">
      <c r="A37">
        <v>141323</v>
      </c>
      <c r="B37" s="24"/>
      <c r="C37" s="25"/>
      <c r="F37" s="27"/>
      <c r="G37" s="28"/>
      <c r="H37" s="26"/>
      <c r="I37" s="27"/>
      <c r="J37" s="15"/>
      <c r="K37" s="15"/>
      <c r="L37" s="29"/>
    </row>
    <row r="38" spans="1:12" x14ac:dyDescent="0.35">
      <c r="A38">
        <v>140109</v>
      </c>
      <c r="B38" s="24"/>
      <c r="C38" s="25"/>
      <c r="F38" s="27"/>
      <c r="G38" s="28"/>
      <c r="H38" s="26"/>
      <c r="I38" s="27"/>
      <c r="J38" s="15"/>
      <c r="K38" s="15"/>
      <c r="L38" s="29"/>
    </row>
    <row r="39" spans="1:12" x14ac:dyDescent="0.35">
      <c r="A39">
        <v>141307</v>
      </c>
      <c r="B39" s="24"/>
      <c r="C39" s="25"/>
      <c r="F39" s="27"/>
      <c r="G39" s="28"/>
      <c r="H39" s="26"/>
      <c r="I39" s="27"/>
      <c r="J39" s="15"/>
      <c r="K39" s="15"/>
      <c r="L39" s="29"/>
    </row>
    <row r="40" spans="1:12" x14ac:dyDescent="0.35">
      <c r="A40">
        <v>141303</v>
      </c>
      <c r="B40" s="24"/>
      <c r="C40" s="25"/>
      <c r="F40" s="27"/>
      <c r="G40" s="28"/>
      <c r="H40" s="26"/>
      <c r="I40" s="27"/>
      <c r="J40" s="15"/>
      <c r="K40" s="15"/>
      <c r="L40" s="29"/>
    </row>
    <row r="41" spans="1:12" x14ac:dyDescent="0.35">
      <c r="A41">
        <v>141327</v>
      </c>
      <c r="B41" s="24"/>
      <c r="C41" s="25"/>
      <c r="F41" s="27"/>
      <c r="G41" s="28"/>
      <c r="H41" s="26"/>
      <c r="I41" s="27"/>
      <c r="J41" s="15"/>
      <c r="K41" s="15"/>
      <c r="L41" s="29"/>
    </row>
    <row r="42" spans="1:12" x14ac:dyDescent="0.35">
      <c r="A42">
        <v>141301</v>
      </c>
      <c r="B42" s="24"/>
      <c r="C42" s="25"/>
      <c r="F42" s="27"/>
      <c r="G42" s="28"/>
      <c r="H42" s="26"/>
      <c r="I42" s="27"/>
      <c r="J42" s="15"/>
      <c r="K42" s="15"/>
      <c r="L42" s="29"/>
    </row>
    <row r="43" spans="1:12" x14ac:dyDescent="0.35">
      <c r="A43">
        <v>141338</v>
      </c>
      <c r="B43" s="24"/>
      <c r="C43" s="25"/>
      <c r="F43" s="27"/>
      <c r="G43" s="28"/>
      <c r="H43" s="26"/>
      <c r="I43" s="27"/>
      <c r="J43" s="15"/>
      <c r="K43" s="15"/>
      <c r="L43" s="29"/>
    </row>
    <row r="44" spans="1:12" x14ac:dyDescent="0.35">
      <c r="A44">
        <v>140027</v>
      </c>
      <c r="B44" s="24"/>
      <c r="C44" s="25"/>
      <c r="F44" s="27"/>
      <c r="G44" s="28"/>
      <c r="H44" s="26"/>
      <c r="I44" s="27"/>
      <c r="J44" s="15"/>
      <c r="K44" s="15"/>
      <c r="L44" s="29"/>
    </row>
    <row r="45" spans="1:12" x14ac:dyDescent="0.35">
      <c r="A45">
        <v>140003</v>
      </c>
      <c r="B45" s="24"/>
      <c r="C45" s="25"/>
      <c r="F45" s="27"/>
      <c r="G45" s="28"/>
      <c r="H45" s="26"/>
      <c r="I45" s="27"/>
      <c r="J45" s="15"/>
      <c r="K45" s="15"/>
      <c r="L45" s="29"/>
    </row>
    <row r="46" spans="1:12" x14ac:dyDescent="0.35">
      <c r="A46">
        <v>140173</v>
      </c>
      <c r="B46" s="24"/>
      <c r="C46" s="25"/>
      <c r="F46" s="27"/>
      <c r="G46" s="28"/>
      <c r="H46" s="26"/>
      <c r="I46" s="27"/>
      <c r="J46" s="15"/>
      <c r="K46" s="15"/>
      <c r="L46" s="29"/>
    </row>
    <row r="47" spans="1:12" x14ac:dyDescent="0.35">
      <c r="A47">
        <v>141308</v>
      </c>
      <c r="B47" s="24"/>
      <c r="C47" s="25"/>
      <c r="F47" s="27"/>
      <c r="G47" s="28"/>
      <c r="H47" s="26"/>
      <c r="I47" s="27"/>
      <c r="J47" s="15"/>
      <c r="K47" s="15"/>
      <c r="L47" s="29"/>
    </row>
    <row r="48" spans="1:12" x14ac:dyDescent="0.35">
      <c r="A48">
        <v>140121</v>
      </c>
      <c r="B48" s="24"/>
      <c r="C48" s="25"/>
      <c r="F48" s="27"/>
      <c r="G48" s="28"/>
      <c r="H48" s="26"/>
      <c r="I48" s="27"/>
      <c r="J48" s="15"/>
      <c r="K48" s="15"/>
      <c r="L48" s="29"/>
    </row>
    <row r="49" spans="1:12" x14ac:dyDescent="0.35">
      <c r="A49">
        <v>141302</v>
      </c>
      <c r="B49" s="24"/>
      <c r="C49" s="25"/>
      <c r="F49" s="27"/>
      <c r="G49" s="28"/>
      <c r="H49" s="26"/>
      <c r="I49" s="27"/>
      <c r="J49" s="15"/>
      <c r="K49" s="15"/>
      <c r="L49" s="29"/>
    </row>
    <row r="50" spans="1:12" x14ac:dyDescent="0.35">
      <c r="A50">
        <v>141309</v>
      </c>
      <c r="B50" s="24"/>
      <c r="C50" s="25"/>
      <c r="F50" s="27"/>
      <c r="G50" s="28"/>
      <c r="H50" s="26"/>
      <c r="I50" s="27"/>
      <c r="J50" s="15"/>
      <c r="K50" s="15"/>
      <c r="L50" s="29"/>
    </row>
    <row r="51" spans="1:12" x14ac:dyDescent="0.35">
      <c r="A51">
        <v>141306</v>
      </c>
      <c r="B51" s="24"/>
      <c r="C51" s="25"/>
      <c r="F51" s="27"/>
      <c r="G51" s="28"/>
      <c r="H51" s="26"/>
      <c r="I51" s="27"/>
      <c r="J51" s="15"/>
      <c r="K51" s="15"/>
      <c r="L51" s="29"/>
    </row>
    <row r="52" spans="1:12" x14ac:dyDescent="0.35">
      <c r="A52">
        <v>141315</v>
      </c>
      <c r="B52" s="24"/>
      <c r="C52" s="25"/>
      <c r="F52" s="27"/>
      <c r="G52" s="28"/>
      <c r="H52" s="26"/>
      <c r="I52" s="27"/>
      <c r="J52" s="15"/>
      <c r="K52" s="15"/>
      <c r="L52" s="29"/>
    </row>
    <row r="53" spans="1:12" x14ac:dyDescent="0.35">
      <c r="A53">
        <v>141304</v>
      </c>
      <c r="B53" s="24"/>
      <c r="C53" s="25"/>
      <c r="F53" s="27"/>
      <c r="G53" s="28"/>
      <c r="H53" s="26"/>
      <c r="I53" s="27"/>
      <c r="J53" s="15"/>
      <c r="K53" s="15"/>
      <c r="L53" s="29"/>
    </row>
    <row r="54" spans="1:12" x14ac:dyDescent="0.35">
      <c r="A54">
        <v>140199</v>
      </c>
      <c r="B54" s="24"/>
      <c r="C54" s="25"/>
      <c r="F54" s="27"/>
      <c r="G54" s="28"/>
      <c r="H54" s="26"/>
      <c r="I54" s="27"/>
      <c r="J54" s="15"/>
      <c r="K54" s="15"/>
      <c r="L54" s="29"/>
    </row>
    <row r="55" spans="1:12" x14ac:dyDescent="0.35">
      <c r="A55">
        <v>140168</v>
      </c>
      <c r="B55" s="24"/>
      <c r="C55" s="25"/>
      <c r="F55" s="27"/>
      <c r="G55" s="28"/>
      <c r="H55" s="26"/>
      <c r="I55" s="27"/>
      <c r="J55" s="15"/>
      <c r="K55" s="15"/>
      <c r="L55" s="29"/>
    </row>
    <row r="56" spans="1:12" x14ac:dyDescent="0.35">
      <c r="A56">
        <v>141322</v>
      </c>
      <c r="B56" s="24"/>
      <c r="C56" s="25"/>
      <c r="F56" s="27"/>
      <c r="G56" s="28"/>
      <c r="H56" s="26"/>
      <c r="I56" s="27"/>
      <c r="J56" s="15"/>
      <c r="K56" s="15"/>
      <c r="L56" s="29"/>
    </row>
    <row r="57" spans="1:12" x14ac:dyDescent="0.35">
      <c r="A57">
        <v>140102</v>
      </c>
      <c r="B57" s="24"/>
      <c r="C57" s="25"/>
      <c r="F57" s="27"/>
      <c r="G57" s="28"/>
      <c r="H57" s="26"/>
      <c r="I57" s="27"/>
      <c r="J57" s="15"/>
      <c r="K57" s="15"/>
      <c r="L57" s="29"/>
    </row>
    <row r="58" spans="1:12" x14ac:dyDescent="0.35">
      <c r="A58">
        <v>141335</v>
      </c>
      <c r="B58" s="24"/>
      <c r="C58" s="25"/>
      <c r="F58" s="27"/>
      <c r="G58" s="28"/>
      <c r="H58" s="26"/>
      <c r="I58" s="27"/>
      <c r="J58" s="15"/>
      <c r="K58" s="15"/>
      <c r="L58" s="29"/>
    </row>
    <row r="59" spans="1:12" x14ac:dyDescent="0.35">
      <c r="A59">
        <v>140203</v>
      </c>
      <c r="B59" s="24"/>
      <c r="C59" s="25"/>
      <c r="F59" s="27"/>
      <c r="G59" s="28"/>
      <c r="H59" s="26"/>
      <c r="I59" s="27"/>
      <c r="J59" s="15"/>
      <c r="K59" s="15"/>
      <c r="L59" s="29"/>
    </row>
    <row r="60" spans="1:12" x14ac:dyDescent="0.35">
      <c r="A60">
        <v>141325</v>
      </c>
      <c r="B60" s="24"/>
      <c r="C60" s="25"/>
      <c r="F60" s="27"/>
      <c r="G60" s="28"/>
      <c r="H60" s="26"/>
      <c r="I60" s="27"/>
      <c r="J60" s="15"/>
      <c r="K60" s="15"/>
      <c r="L60" s="29"/>
    </row>
    <row r="61" spans="1:12" x14ac:dyDescent="0.35">
      <c r="A61">
        <v>140047</v>
      </c>
      <c r="B61" s="24"/>
      <c r="C61" s="25"/>
      <c r="F61" s="27"/>
      <c r="G61" s="28"/>
      <c r="H61" s="26"/>
      <c r="I61" s="27"/>
      <c r="J61" s="15"/>
      <c r="K61" s="15"/>
      <c r="L61" s="29"/>
    </row>
    <row r="62" spans="1:12" x14ac:dyDescent="0.35">
      <c r="A62">
        <v>141310</v>
      </c>
      <c r="B62" s="24"/>
      <c r="C62" s="25"/>
      <c r="F62" s="27"/>
      <c r="G62" s="28"/>
      <c r="H62" s="26"/>
      <c r="I62" s="27"/>
      <c r="J62" s="15"/>
      <c r="K62" s="15"/>
      <c r="L62" s="29"/>
    </row>
    <row r="63" spans="1:12" x14ac:dyDescent="0.35">
      <c r="A63">
        <v>141342</v>
      </c>
      <c r="B63" s="24"/>
      <c r="C63" s="25"/>
      <c r="F63" s="27"/>
      <c r="G63" s="28"/>
      <c r="H63" s="26"/>
      <c r="I63" s="27"/>
      <c r="J63" s="15"/>
      <c r="K63" s="15"/>
      <c r="L63" s="29"/>
    </row>
    <row r="64" spans="1:12" x14ac:dyDescent="0.35">
      <c r="A64">
        <v>140061</v>
      </c>
      <c r="B64" s="24"/>
      <c r="C64" s="25"/>
      <c r="F64" s="27"/>
      <c r="G64" s="28"/>
      <c r="H64" s="26"/>
      <c r="I64" s="27"/>
      <c r="J64" s="15"/>
      <c r="K64" s="15"/>
      <c r="L64" s="29"/>
    </row>
    <row r="65" spans="1:12" x14ac:dyDescent="0.35">
      <c r="A65">
        <v>141334</v>
      </c>
      <c r="B65" s="24"/>
      <c r="C65" s="25"/>
      <c r="F65" s="27"/>
      <c r="G65" s="28"/>
      <c r="H65" s="26"/>
      <c r="I65" s="27"/>
      <c r="J65" s="15"/>
      <c r="K65" s="15"/>
      <c r="L65" s="29"/>
    </row>
    <row r="66" spans="1:12" x14ac:dyDescent="0.35">
      <c r="A66">
        <v>141316</v>
      </c>
      <c r="B66" s="24"/>
      <c r="C66" s="25"/>
      <c r="F66" s="27"/>
      <c r="G66" s="28"/>
      <c r="H66" s="26"/>
      <c r="I66" s="27"/>
      <c r="J66" s="15"/>
      <c r="K66" s="15"/>
      <c r="L66" s="29"/>
    </row>
    <row r="67" spans="1:12" x14ac:dyDescent="0.35">
      <c r="E67" s="1"/>
      <c r="G67" s="39"/>
      <c r="H67" s="1"/>
      <c r="J67" s="39"/>
      <c r="K67" s="39"/>
    </row>
  </sheetData>
  <pageMargins left="0.7" right="0.7" top="0.75" bottom="0.75" header="0.3" footer="0.3"/>
  <pageSetup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51A19-D95F-4517-B90C-F4D458B0C3C1}">
  <dimension ref="A1:L53"/>
  <sheetViews>
    <sheetView topLeftCell="B6" workbookViewId="0">
      <selection activeCell="B18" sqref="B18"/>
    </sheetView>
  </sheetViews>
  <sheetFormatPr defaultRowHeight="14.5" x14ac:dyDescent="0.35"/>
  <cols>
    <col min="1" max="1" width="0" hidden="1" customWidth="1"/>
    <col min="3" max="3" width="32.7265625" bestFit="1" customWidth="1"/>
    <col min="4" max="4" width="13.54296875" bestFit="1" customWidth="1"/>
    <col min="6" max="6" width="12.26953125" customWidth="1"/>
    <col min="7" max="7" width="16.1796875" customWidth="1"/>
    <col min="8" max="8" width="12" customWidth="1"/>
    <col min="10" max="10" width="12.54296875" bestFit="1" customWidth="1"/>
    <col min="11" max="11" width="12" bestFit="1" customWidth="1"/>
    <col min="12" max="12" width="13.7265625" bestFit="1" customWidth="1"/>
  </cols>
  <sheetData>
    <row r="1" spans="1:12" x14ac:dyDescent="0.35">
      <c r="B1" s="1" t="s">
        <v>0</v>
      </c>
    </row>
    <row r="2" spans="1:12" x14ac:dyDescent="0.35">
      <c r="B2" s="1" t="s">
        <v>63</v>
      </c>
    </row>
    <row r="3" spans="1:12" ht="15" thickBot="1" x14ac:dyDescent="0.4"/>
    <row r="4" spans="1:12" x14ac:dyDescent="0.35">
      <c r="C4" s="2" t="s">
        <v>2</v>
      </c>
      <c r="D4" s="3"/>
      <c r="E4" s="3"/>
      <c r="F4" s="3"/>
      <c r="G4" s="3" t="s">
        <v>3</v>
      </c>
      <c r="H4" s="4"/>
    </row>
    <row r="5" spans="1:12" x14ac:dyDescent="0.35">
      <c r="C5" s="40">
        <v>14690794</v>
      </c>
      <c r="D5" s="1"/>
      <c r="E5" s="1"/>
      <c r="F5" s="1"/>
      <c r="G5" s="41">
        <v>68202158</v>
      </c>
      <c r="H5" s="10"/>
      <c r="J5" s="15"/>
    </row>
    <row r="6" spans="1:12" x14ac:dyDescent="0.35">
      <c r="C6" s="32" t="s">
        <v>4</v>
      </c>
      <c r="D6" s="1"/>
      <c r="E6" s="1"/>
      <c r="F6" s="1"/>
      <c r="G6" s="33" t="s">
        <v>5</v>
      </c>
      <c r="H6" s="10"/>
      <c r="J6" s="15"/>
    </row>
    <row r="7" spans="1:12" ht="15" thickBot="1" x14ac:dyDescent="0.4">
      <c r="C7" s="34">
        <f>C5/4</f>
        <v>3672698.5</v>
      </c>
      <c r="D7" s="12"/>
      <c r="E7" s="12"/>
      <c r="F7" s="12"/>
      <c r="G7" s="13">
        <f>G5/4</f>
        <v>17050539.5</v>
      </c>
      <c r="H7" s="14"/>
    </row>
    <row r="8" spans="1:12" x14ac:dyDescent="0.35">
      <c r="C8" s="35"/>
      <c r="G8" s="36"/>
    </row>
    <row r="9" spans="1:12" x14ac:dyDescent="0.35">
      <c r="B9" s="1" t="s">
        <v>6</v>
      </c>
      <c r="G9" s="15"/>
    </row>
    <row r="10" spans="1:12" x14ac:dyDescent="0.35">
      <c r="B10" s="1"/>
      <c r="G10" s="15"/>
    </row>
    <row r="11" spans="1:12" x14ac:dyDescent="0.35">
      <c r="B11" s="1" t="s">
        <v>7</v>
      </c>
    </row>
    <row r="12" spans="1:12" x14ac:dyDescent="0.35">
      <c r="E12" s="36"/>
      <c r="F12" s="37"/>
      <c r="I12" s="37"/>
    </row>
    <row r="14" spans="1:12" s="17" customFormat="1" ht="72.5" x14ac:dyDescent="0.35">
      <c r="B14" s="18" t="s">
        <v>8</v>
      </c>
      <c r="C14" s="18" t="s">
        <v>9</v>
      </c>
      <c r="D14" s="18" t="s">
        <v>10</v>
      </c>
      <c r="E14" s="19" t="s">
        <v>11</v>
      </c>
      <c r="F14" s="18" t="s">
        <v>12</v>
      </c>
      <c r="G14" s="18" t="s">
        <v>13</v>
      </c>
      <c r="H14" s="19" t="s">
        <v>14</v>
      </c>
      <c r="I14" s="18" t="s">
        <v>15</v>
      </c>
      <c r="J14" s="18" t="s">
        <v>16</v>
      </c>
      <c r="K14" s="18" t="s">
        <v>17</v>
      </c>
      <c r="L14" s="18" t="s">
        <v>18</v>
      </c>
    </row>
    <row r="15" spans="1:12" s="17" customFormat="1" x14ac:dyDescent="0.35">
      <c r="B15" s="20"/>
      <c r="C15" s="20"/>
      <c r="D15" s="20"/>
      <c r="E15" s="21">
        <f>SUM(E16:E53)</f>
        <v>1203</v>
      </c>
      <c r="F15" s="22">
        <f>C7/E15</f>
        <v>3052.9497090606815</v>
      </c>
      <c r="G15" s="23">
        <f>SUM(G16:G53)</f>
        <v>3672698.5</v>
      </c>
      <c r="H15" s="21">
        <f>SUM(H16:H53)</f>
        <v>77128</v>
      </c>
      <c r="I15" s="22">
        <f>G7/H15</f>
        <v>221.06808811326627</v>
      </c>
      <c r="J15" s="23">
        <f>SUM(J16:J53)</f>
        <v>17050539.5</v>
      </c>
      <c r="K15" s="23">
        <f>SUM(K16:K51)</f>
        <v>20217009.782476738</v>
      </c>
      <c r="L15" s="23">
        <f>K15/3</f>
        <v>6739003.2608255791</v>
      </c>
    </row>
    <row r="16" spans="1:12" x14ac:dyDescent="0.35">
      <c r="A16">
        <v>141346</v>
      </c>
      <c r="B16" s="38">
        <v>1001</v>
      </c>
      <c r="C16" s="25" t="s">
        <v>64</v>
      </c>
      <c r="D16" t="s">
        <v>65</v>
      </c>
      <c r="E16">
        <v>6</v>
      </c>
      <c r="F16" s="27">
        <f>$F$15</f>
        <v>3052.9497090606815</v>
      </c>
      <c r="G16" s="28">
        <f>F16*E16</f>
        <v>18317.698254364088</v>
      </c>
      <c r="H16" s="26">
        <v>982</v>
      </c>
      <c r="I16" s="27">
        <f>$I$15</f>
        <v>221.06808811326627</v>
      </c>
      <c r="J16" s="15">
        <f>H16*I16</f>
        <v>217088.86252722747</v>
      </c>
      <c r="K16" s="15">
        <f>J16+G16</f>
        <v>235406.56078159154</v>
      </c>
      <c r="L16" s="29">
        <f t="shared" ref="L16:L51" si="0">K16/3</f>
        <v>78468.853593863852</v>
      </c>
    </row>
    <row r="17" spans="1:12" x14ac:dyDescent="0.35">
      <c r="A17">
        <v>141328</v>
      </c>
      <c r="B17" s="38">
        <v>1006</v>
      </c>
      <c r="C17" s="25" t="s">
        <v>66</v>
      </c>
      <c r="D17" t="s">
        <v>65</v>
      </c>
      <c r="E17">
        <v>45</v>
      </c>
      <c r="F17" s="27">
        <f t="shared" ref="F17:F53" si="1">$F$15</f>
        <v>3052.9497090606815</v>
      </c>
      <c r="G17" s="28">
        <f t="shared" ref="G17:G51" si="2">F17*E17</f>
        <v>137382.73690773066</v>
      </c>
      <c r="H17" s="26">
        <v>2288</v>
      </c>
      <c r="I17" s="27">
        <f t="shared" ref="I17:I53" si="3">$I$15</f>
        <v>221.06808811326627</v>
      </c>
      <c r="J17" s="15">
        <f t="shared" ref="J17:J51" si="4">H17*I17</f>
        <v>505803.78560315323</v>
      </c>
      <c r="K17" s="15">
        <f t="shared" ref="K17:K51" si="5">J17+G17</f>
        <v>643186.52251088386</v>
      </c>
      <c r="L17" s="29">
        <f t="shared" si="0"/>
        <v>214395.50750362794</v>
      </c>
    </row>
    <row r="18" spans="1:12" x14ac:dyDescent="0.35">
      <c r="A18">
        <v>141321</v>
      </c>
      <c r="B18" s="38">
        <v>3007</v>
      </c>
      <c r="C18" s="25" t="s">
        <v>67</v>
      </c>
      <c r="D18" t="s">
        <v>65</v>
      </c>
      <c r="E18">
        <v>32</v>
      </c>
      <c r="F18" s="27">
        <f t="shared" si="1"/>
        <v>3052.9497090606815</v>
      </c>
      <c r="G18" s="28">
        <f t="shared" si="2"/>
        <v>97694.390689941807</v>
      </c>
      <c r="H18" s="26">
        <v>1969</v>
      </c>
      <c r="I18" s="27">
        <f t="shared" si="3"/>
        <v>221.06808811326627</v>
      </c>
      <c r="J18" s="15">
        <f t="shared" si="4"/>
        <v>435283.06549502129</v>
      </c>
      <c r="K18" s="15">
        <f t="shared" si="5"/>
        <v>532977.45618496311</v>
      </c>
      <c r="L18" s="29">
        <f t="shared" si="0"/>
        <v>177659.15206165437</v>
      </c>
    </row>
    <row r="19" spans="1:12" x14ac:dyDescent="0.35">
      <c r="A19">
        <v>141324</v>
      </c>
      <c r="B19" s="38">
        <v>3009</v>
      </c>
      <c r="C19" s="25" t="s">
        <v>68</v>
      </c>
      <c r="D19" t="s">
        <v>65</v>
      </c>
      <c r="E19">
        <v>0</v>
      </c>
      <c r="F19" s="27">
        <f t="shared" si="1"/>
        <v>3052.9497090606815</v>
      </c>
      <c r="G19" s="28">
        <f t="shared" si="2"/>
        <v>0</v>
      </c>
      <c r="H19" s="26">
        <v>751</v>
      </c>
      <c r="I19" s="27">
        <f t="shared" si="3"/>
        <v>221.06808811326627</v>
      </c>
      <c r="J19" s="15">
        <f t="shared" si="4"/>
        <v>166022.13417306298</v>
      </c>
      <c r="K19" s="15">
        <f t="shared" si="5"/>
        <v>166022.13417306298</v>
      </c>
      <c r="L19" s="29">
        <f t="shared" si="0"/>
        <v>55340.711391020996</v>
      </c>
    </row>
    <row r="20" spans="1:12" x14ac:dyDescent="0.35">
      <c r="A20">
        <v>141305</v>
      </c>
      <c r="B20" s="38">
        <v>3010</v>
      </c>
      <c r="C20" s="25" t="s">
        <v>46</v>
      </c>
      <c r="D20" t="s">
        <v>65</v>
      </c>
      <c r="E20">
        <v>23</v>
      </c>
      <c r="F20" s="27">
        <f t="shared" si="1"/>
        <v>3052.9497090606815</v>
      </c>
      <c r="G20" s="28">
        <f t="shared" si="2"/>
        <v>70217.843308395677</v>
      </c>
      <c r="H20" s="26">
        <v>1598</v>
      </c>
      <c r="I20" s="27">
        <f t="shared" si="3"/>
        <v>221.06808811326627</v>
      </c>
      <c r="J20" s="15">
        <f t="shared" si="4"/>
        <v>353266.8048049995</v>
      </c>
      <c r="K20" s="15">
        <f t="shared" si="5"/>
        <v>423484.6481133952</v>
      </c>
      <c r="L20" s="29">
        <f t="shared" si="0"/>
        <v>141161.54937113172</v>
      </c>
    </row>
    <row r="21" spans="1:12" x14ac:dyDescent="0.35">
      <c r="A21">
        <v>141320</v>
      </c>
      <c r="B21" s="38">
        <v>4009</v>
      </c>
      <c r="C21" s="25" t="s">
        <v>69</v>
      </c>
      <c r="D21" t="s">
        <v>65</v>
      </c>
      <c r="E21">
        <v>33</v>
      </c>
      <c r="F21" s="27">
        <f t="shared" si="1"/>
        <v>3052.9497090606815</v>
      </c>
      <c r="G21" s="28">
        <f t="shared" si="2"/>
        <v>100747.34039900248</v>
      </c>
      <c r="H21" s="26">
        <v>1196</v>
      </c>
      <c r="I21" s="27">
        <f t="shared" si="3"/>
        <v>221.06808811326627</v>
      </c>
      <c r="J21" s="15">
        <f t="shared" si="4"/>
        <v>264397.43338346644</v>
      </c>
      <c r="K21" s="15">
        <f t="shared" si="5"/>
        <v>365144.77378246892</v>
      </c>
      <c r="L21" s="29">
        <f t="shared" si="0"/>
        <v>121714.92459415631</v>
      </c>
    </row>
    <row r="22" spans="1:12" x14ac:dyDescent="0.35">
      <c r="A22">
        <v>140112</v>
      </c>
      <c r="B22" s="38">
        <v>5004</v>
      </c>
      <c r="C22" s="25" t="s">
        <v>70</v>
      </c>
      <c r="D22" t="s">
        <v>65</v>
      </c>
      <c r="E22">
        <v>26</v>
      </c>
      <c r="F22" s="27">
        <f t="shared" si="1"/>
        <v>3052.9497090606815</v>
      </c>
      <c r="G22" s="28">
        <f t="shared" si="2"/>
        <v>79376.692435577716</v>
      </c>
      <c r="H22" s="26">
        <v>2922</v>
      </c>
      <c r="I22" s="27">
        <f t="shared" si="3"/>
        <v>221.06808811326627</v>
      </c>
      <c r="J22" s="15">
        <f t="shared" si="4"/>
        <v>645960.95346696407</v>
      </c>
      <c r="K22" s="15">
        <f t="shared" si="5"/>
        <v>725337.64590254182</v>
      </c>
      <c r="L22" s="29">
        <f t="shared" si="0"/>
        <v>241779.21530084728</v>
      </c>
    </row>
    <row r="23" spans="1:12" x14ac:dyDescent="0.35">
      <c r="A23">
        <v>141344</v>
      </c>
      <c r="B23" s="38">
        <v>5009</v>
      </c>
      <c r="C23" s="25" t="s">
        <v>71</v>
      </c>
      <c r="D23" t="s">
        <v>65</v>
      </c>
      <c r="E23">
        <v>1</v>
      </c>
      <c r="F23" s="27">
        <f t="shared" si="1"/>
        <v>3052.9497090606815</v>
      </c>
      <c r="G23" s="28">
        <f t="shared" si="2"/>
        <v>3052.9497090606815</v>
      </c>
      <c r="H23" s="26">
        <v>872</v>
      </c>
      <c r="I23" s="27">
        <f t="shared" si="3"/>
        <v>221.06808811326627</v>
      </c>
      <c r="J23" s="15">
        <f t="shared" si="4"/>
        <v>192771.37283476818</v>
      </c>
      <c r="K23" s="15">
        <f t="shared" si="5"/>
        <v>195824.32254382886</v>
      </c>
      <c r="L23" s="29">
        <f t="shared" si="0"/>
        <v>65274.774181276291</v>
      </c>
    </row>
    <row r="24" spans="1:12" x14ac:dyDescent="0.35">
      <c r="A24">
        <v>141326</v>
      </c>
      <c r="B24" s="38">
        <v>6002</v>
      </c>
      <c r="C24" s="25" t="s">
        <v>72</v>
      </c>
      <c r="D24" t="s">
        <v>65</v>
      </c>
      <c r="E24">
        <v>7</v>
      </c>
      <c r="F24" s="27">
        <f t="shared" si="1"/>
        <v>3052.9497090606815</v>
      </c>
      <c r="G24" s="28">
        <f t="shared" si="2"/>
        <v>21370.64796342477</v>
      </c>
      <c r="H24" s="26">
        <v>2689</v>
      </c>
      <c r="I24" s="27">
        <f t="shared" si="3"/>
        <v>221.06808811326627</v>
      </c>
      <c r="J24" s="15">
        <f t="shared" si="4"/>
        <v>594452.08893657301</v>
      </c>
      <c r="K24" s="15">
        <f t="shared" si="5"/>
        <v>615822.73689999781</v>
      </c>
      <c r="L24" s="29">
        <f t="shared" si="0"/>
        <v>205274.24563333261</v>
      </c>
    </row>
    <row r="25" spans="1:12" x14ac:dyDescent="0.35">
      <c r="A25">
        <v>141343</v>
      </c>
      <c r="B25" s="38">
        <v>7006</v>
      </c>
      <c r="C25" s="25" t="s">
        <v>73</v>
      </c>
      <c r="D25" t="s">
        <v>65</v>
      </c>
      <c r="E25">
        <v>162</v>
      </c>
      <c r="F25" s="27">
        <f t="shared" si="1"/>
        <v>3052.9497090606815</v>
      </c>
      <c r="G25" s="28">
        <f t="shared" si="2"/>
        <v>494577.85286783037</v>
      </c>
      <c r="H25" s="26">
        <v>3332</v>
      </c>
      <c r="I25" s="27">
        <f t="shared" si="3"/>
        <v>221.06808811326627</v>
      </c>
      <c r="J25" s="15">
        <f t="shared" si="4"/>
        <v>736598.86959340319</v>
      </c>
      <c r="K25" s="15">
        <f t="shared" si="5"/>
        <v>1231176.7224612336</v>
      </c>
      <c r="L25" s="29">
        <f t="shared" si="0"/>
        <v>410392.24082041119</v>
      </c>
    </row>
    <row r="26" spans="1:12" x14ac:dyDescent="0.35">
      <c r="A26">
        <v>141317</v>
      </c>
      <c r="B26" s="38">
        <v>7009</v>
      </c>
      <c r="C26" s="25" t="s">
        <v>74</v>
      </c>
      <c r="D26" t="s">
        <v>65</v>
      </c>
      <c r="E26">
        <v>13</v>
      </c>
      <c r="F26" s="27">
        <f t="shared" si="1"/>
        <v>3052.9497090606815</v>
      </c>
      <c r="G26" s="28">
        <f t="shared" si="2"/>
        <v>39688.346217788858</v>
      </c>
      <c r="H26" s="26">
        <v>668</v>
      </c>
      <c r="I26" s="27">
        <f t="shared" si="3"/>
        <v>221.06808811326627</v>
      </c>
      <c r="J26" s="15">
        <f t="shared" si="4"/>
        <v>147673.48285966186</v>
      </c>
      <c r="K26" s="15">
        <f t="shared" si="5"/>
        <v>187361.82907745073</v>
      </c>
      <c r="L26" s="29">
        <f t="shared" si="0"/>
        <v>62453.943025816909</v>
      </c>
    </row>
    <row r="27" spans="1:12" x14ac:dyDescent="0.35">
      <c r="A27">
        <v>141300</v>
      </c>
      <c r="B27" s="38">
        <v>8005</v>
      </c>
      <c r="C27" s="25" t="s">
        <v>75</v>
      </c>
      <c r="D27" t="s">
        <v>65</v>
      </c>
      <c r="E27">
        <v>14</v>
      </c>
      <c r="F27" s="27">
        <f t="shared" si="1"/>
        <v>3052.9497090606815</v>
      </c>
      <c r="G27" s="28">
        <f t="shared" si="2"/>
        <v>42741.29592684954</v>
      </c>
      <c r="H27" s="26">
        <v>900</v>
      </c>
      <c r="I27" s="27">
        <f t="shared" si="3"/>
        <v>221.06808811326627</v>
      </c>
      <c r="J27" s="15">
        <f t="shared" si="4"/>
        <v>198961.27930193965</v>
      </c>
      <c r="K27" s="15">
        <f t="shared" si="5"/>
        <v>241702.57522878918</v>
      </c>
      <c r="L27" s="29">
        <f t="shared" si="0"/>
        <v>80567.52507626306</v>
      </c>
    </row>
    <row r="28" spans="1:12" x14ac:dyDescent="0.35">
      <c r="A28">
        <v>141345</v>
      </c>
      <c r="B28" s="38">
        <v>8009</v>
      </c>
      <c r="C28" s="25" t="s">
        <v>76</v>
      </c>
      <c r="D28" t="s">
        <v>65</v>
      </c>
      <c r="E28">
        <v>12</v>
      </c>
      <c r="F28" s="27">
        <f t="shared" si="1"/>
        <v>3052.9497090606815</v>
      </c>
      <c r="G28" s="28">
        <f t="shared" si="2"/>
        <v>36635.396508728176</v>
      </c>
      <c r="H28" s="26">
        <v>869</v>
      </c>
      <c r="I28" s="27">
        <f t="shared" si="3"/>
        <v>221.06808811326627</v>
      </c>
      <c r="J28" s="15">
        <f t="shared" si="4"/>
        <v>192108.16857042839</v>
      </c>
      <c r="K28" s="15">
        <f t="shared" si="5"/>
        <v>228743.56507915657</v>
      </c>
      <c r="L28" s="29">
        <f t="shared" si="0"/>
        <v>76247.855026385529</v>
      </c>
    </row>
    <row r="29" spans="1:12" x14ac:dyDescent="0.35">
      <c r="A29">
        <v>141319</v>
      </c>
      <c r="B29" s="38">
        <v>8011</v>
      </c>
      <c r="C29" s="25" t="s">
        <v>77</v>
      </c>
      <c r="D29" t="s">
        <v>65</v>
      </c>
      <c r="E29">
        <v>7</v>
      </c>
      <c r="F29" s="27">
        <f t="shared" si="1"/>
        <v>3052.9497090606815</v>
      </c>
      <c r="G29" s="28">
        <f t="shared" si="2"/>
        <v>21370.64796342477</v>
      </c>
      <c r="H29" s="26">
        <v>1495</v>
      </c>
      <c r="I29" s="27">
        <f t="shared" si="3"/>
        <v>221.06808811326627</v>
      </c>
      <c r="J29" s="15">
        <f t="shared" si="4"/>
        <v>330496.79172933305</v>
      </c>
      <c r="K29" s="15">
        <f t="shared" si="5"/>
        <v>351867.43969275785</v>
      </c>
      <c r="L29" s="29">
        <f t="shared" si="0"/>
        <v>117289.14656425262</v>
      </c>
    </row>
    <row r="30" spans="1:12" x14ac:dyDescent="0.35">
      <c r="A30">
        <v>140138</v>
      </c>
      <c r="B30" s="38">
        <v>8014</v>
      </c>
      <c r="C30" s="25" t="s">
        <v>78</v>
      </c>
      <c r="D30" t="s">
        <v>65</v>
      </c>
      <c r="E30">
        <v>0</v>
      </c>
      <c r="F30" s="27">
        <f t="shared" si="1"/>
        <v>3052.9497090606815</v>
      </c>
      <c r="G30" s="28">
        <f t="shared" si="2"/>
        <v>0</v>
      </c>
      <c r="H30" s="26">
        <v>67</v>
      </c>
      <c r="I30" s="27">
        <f t="shared" si="3"/>
        <v>221.06808811326627</v>
      </c>
      <c r="J30" s="15">
        <f t="shared" si="4"/>
        <v>14811.561903588839</v>
      </c>
      <c r="K30" s="15">
        <f t="shared" si="5"/>
        <v>14811.561903588839</v>
      </c>
      <c r="L30" s="29">
        <f t="shared" si="0"/>
        <v>4937.1873011962798</v>
      </c>
    </row>
    <row r="31" spans="1:12" x14ac:dyDescent="0.35">
      <c r="A31">
        <v>140141</v>
      </c>
      <c r="B31" s="38">
        <v>8018</v>
      </c>
      <c r="C31" s="25" t="s">
        <v>79</v>
      </c>
      <c r="D31" t="s">
        <v>65</v>
      </c>
      <c r="E31">
        <v>5</v>
      </c>
      <c r="F31" s="27">
        <f t="shared" si="1"/>
        <v>3052.9497090606815</v>
      </c>
      <c r="G31" s="28">
        <f t="shared" si="2"/>
        <v>15264.748545303408</v>
      </c>
      <c r="H31" s="26">
        <v>5508</v>
      </c>
      <c r="I31" s="27">
        <f t="shared" si="3"/>
        <v>221.06808811326627</v>
      </c>
      <c r="J31" s="15">
        <f t="shared" si="4"/>
        <v>1217643.0293278706</v>
      </c>
      <c r="K31" s="15">
        <f t="shared" si="5"/>
        <v>1232907.7778731741</v>
      </c>
      <c r="L31" s="29">
        <f t="shared" si="0"/>
        <v>410969.259291058</v>
      </c>
    </row>
    <row r="32" spans="1:12" x14ac:dyDescent="0.35">
      <c r="A32">
        <v>140038</v>
      </c>
      <c r="B32" s="38">
        <v>10002</v>
      </c>
      <c r="C32" s="25" t="s">
        <v>80</v>
      </c>
      <c r="D32" t="s">
        <v>65</v>
      </c>
      <c r="E32">
        <v>333</v>
      </c>
      <c r="F32" s="27">
        <f t="shared" si="1"/>
        <v>3052.9497090606815</v>
      </c>
      <c r="G32" s="28">
        <f t="shared" si="2"/>
        <v>1016632.253117207</v>
      </c>
      <c r="H32" s="26">
        <v>3098</v>
      </c>
      <c r="I32" s="27">
        <f t="shared" si="3"/>
        <v>221.06808811326627</v>
      </c>
      <c r="J32" s="15">
        <f t="shared" si="4"/>
        <v>684868.93697489891</v>
      </c>
      <c r="K32" s="15">
        <f t="shared" si="5"/>
        <v>1701501.1900921059</v>
      </c>
      <c r="L32" s="29">
        <f t="shared" si="0"/>
        <v>567167.06336403533</v>
      </c>
    </row>
    <row r="33" spans="1:12" x14ac:dyDescent="0.35">
      <c r="A33">
        <v>141341</v>
      </c>
      <c r="B33" s="38">
        <v>11004</v>
      </c>
      <c r="C33" s="25" t="s">
        <v>81</v>
      </c>
      <c r="D33" t="s">
        <v>65</v>
      </c>
      <c r="E33">
        <v>19</v>
      </c>
      <c r="F33" s="27">
        <f t="shared" si="1"/>
        <v>3052.9497090606815</v>
      </c>
      <c r="G33" s="28">
        <f t="shared" si="2"/>
        <v>58006.044472152949</v>
      </c>
      <c r="H33" s="26">
        <v>4580</v>
      </c>
      <c r="I33" s="27">
        <f t="shared" si="3"/>
        <v>221.06808811326627</v>
      </c>
      <c r="J33" s="15">
        <f t="shared" si="4"/>
        <v>1012491.8435587595</v>
      </c>
      <c r="K33" s="15">
        <f t="shared" si="5"/>
        <v>1070497.8880309125</v>
      </c>
      <c r="L33" s="29">
        <f t="shared" si="0"/>
        <v>356832.6293436375</v>
      </c>
    </row>
    <row r="34" spans="1:12" x14ac:dyDescent="0.35">
      <c r="A34">
        <v>141332</v>
      </c>
      <c r="B34" s="38">
        <v>12004</v>
      </c>
      <c r="C34" s="25" t="s">
        <v>82</v>
      </c>
      <c r="D34" t="s">
        <v>65</v>
      </c>
      <c r="E34">
        <v>11</v>
      </c>
      <c r="F34" s="27">
        <f t="shared" si="1"/>
        <v>3052.9497090606815</v>
      </c>
      <c r="G34" s="28">
        <f t="shared" si="2"/>
        <v>33582.446799667494</v>
      </c>
      <c r="H34" s="26">
        <v>2606</v>
      </c>
      <c r="I34" s="27">
        <f t="shared" si="3"/>
        <v>221.06808811326627</v>
      </c>
      <c r="J34" s="15">
        <f t="shared" si="4"/>
        <v>576103.43762317195</v>
      </c>
      <c r="K34" s="15">
        <f t="shared" si="5"/>
        <v>609685.88442283939</v>
      </c>
      <c r="L34" s="29">
        <f t="shared" si="0"/>
        <v>203228.62814094647</v>
      </c>
    </row>
    <row r="35" spans="1:12" x14ac:dyDescent="0.35">
      <c r="A35">
        <v>141331</v>
      </c>
      <c r="B35" s="38">
        <v>12005</v>
      </c>
      <c r="C35" s="25" t="s">
        <v>83</v>
      </c>
      <c r="D35" t="s">
        <v>65</v>
      </c>
      <c r="E35">
        <v>23</v>
      </c>
      <c r="F35" s="27">
        <f t="shared" si="1"/>
        <v>3052.9497090606815</v>
      </c>
      <c r="G35" s="28">
        <f t="shared" si="2"/>
        <v>70217.843308395677</v>
      </c>
      <c r="H35" s="26">
        <v>3006</v>
      </c>
      <c r="I35" s="27">
        <f t="shared" si="3"/>
        <v>221.06808811326627</v>
      </c>
      <c r="J35" s="15">
        <f t="shared" si="4"/>
        <v>664530.67286847846</v>
      </c>
      <c r="K35" s="15">
        <f t="shared" si="5"/>
        <v>734748.51617687417</v>
      </c>
      <c r="L35" s="29">
        <f t="shared" si="0"/>
        <v>244916.17205895807</v>
      </c>
    </row>
    <row r="36" spans="1:12" x14ac:dyDescent="0.35">
      <c r="A36">
        <v>140016</v>
      </c>
      <c r="B36" s="38">
        <v>12007</v>
      </c>
      <c r="C36" s="25" t="s">
        <v>84</v>
      </c>
      <c r="D36" t="s">
        <v>65</v>
      </c>
      <c r="E36">
        <v>87</v>
      </c>
      <c r="F36" s="27">
        <f t="shared" si="1"/>
        <v>3052.9497090606815</v>
      </c>
      <c r="G36" s="28">
        <f t="shared" si="2"/>
        <v>265606.62468827929</v>
      </c>
      <c r="H36" s="26">
        <v>1921</v>
      </c>
      <c r="I36" s="27">
        <f t="shared" si="3"/>
        <v>221.06808811326627</v>
      </c>
      <c r="J36" s="15">
        <f t="shared" si="4"/>
        <v>424671.79726558452</v>
      </c>
      <c r="K36" s="15">
        <f t="shared" si="5"/>
        <v>690278.42195386381</v>
      </c>
      <c r="L36" s="29">
        <f t="shared" si="0"/>
        <v>230092.8073179546</v>
      </c>
    </row>
    <row r="37" spans="1:12" x14ac:dyDescent="0.35">
      <c r="A37">
        <v>141323</v>
      </c>
      <c r="B37" s="38">
        <v>13005</v>
      </c>
      <c r="C37" s="25" t="s">
        <v>85</v>
      </c>
      <c r="D37" t="s">
        <v>65</v>
      </c>
      <c r="E37">
        <v>27</v>
      </c>
      <c r="F37" s="27">
        <f t="shared" si="1"/>
        <v>3052.9497090606815</v>
      </c>
      <c r="G37" s="28">
        <f t="shared" si="2"/>
        <v>82429.642144638405</v>
      </c>
      <c r="H37" s="26">
        <v>2739</v>
      </c>
      <c r="I37" s="27">
        <f t="shared" si="3"/>
        <v>221.06808811326627</v>
      </c>
      <c r="J37" s="15">
        <f t="shared" si="4"/>
        <v>605505.49334223627</v>
      </c>
      <c r="K37" s="15">
        <f t="shared" si="5"/>
        <v>687935.13548687473</v>
      </c>
      <c r="L37" s="29">
        <f t="shared" si="0"/>
        <v>229311.71182895824</v>
      </c>
    </row>
    <row r="38" spans="1:12" x14ac:dyDescent="0.35">
      <c r="A38">
        <v>140109</v>
      </c>
      <c r="B38" s="38">
        <v>13009</v>
      </c>
      <c r="C38" s="25" t="s">
        <v>86</v>
      </c>
      <c r="D38" t="s">
        <v>65</v>
      </c>
      <c r="E38">
        <v>30</v>
      </c>
      <c r="F38" s="27">
        <f t="shared" si="1"/>
        <v>3052.9497090606815</v>
      </c>
      <c r="G38" s="28">
        <f t="shared" si="2"/>
        <v>91588.491271820443</v>
      </c>
      <c r="H38" s="26">
        <v>3347</v>
      </c>
      <c r="I38" s="27">
        <f t="shared" si="3"/>
        <v>221.06808811326627</v>
      </c>
      <c r="J38" s="15">
        <f t="shared" si="4"/>
        <v>739914.89091510221</v>
      </c>
      <c r="K38" s="15">
        <f t="shared" si="5"/>
        <v>831503.38218692271</v>
      </c>
      <c r="L38" s="29">
        <f t="shared" si="0"/>
        <v>277167.79406230757</v>
      </c>
    </row>
    <row r="39" spans="1:12" x14ac:dyDescent="0.35">
      <c r="A39">
        <v>141307</v>
      </c>
      <c r="B39" s="38">
        <v>13010</v>
      </c>
      <c r="C39" s="25" t="s">
        <v>87</v>
      </c>
      <c r="D39" t="s">
        <v>65</v>
      </c>
      <c r="E39">
        <v>15</v>
      </c>
      <c r="F39" s="27">
        <f t="shared" si="1"/>
        <v>3052.9497090606815</v>
      </c>
      <c r="G39" s="28">
        <f t="shared" si="2"/>
        <v>45794.245635910222</v>
      </c>
      <c r="H39" s="26">
        <v>1908</v>
      </c>
      <c r="I39" s="27">
        <f t="shared" si="3"/>
        <v>221.06808811326627</v>
      </c>
      <c r="J39" s="15">
        <f t="shared" si="4"/>
        <v>421797.91212011204</v>
      </c>
      <c r="K39" s="15">
        <f t="shared" si="5"/>
        <v>467592.15775602229</v>
      </c>
      <c r="L39" s="29">
        <f t="shared" si="0"/>
        <v>155864.05258534077</v>
      </c>
    </row>
    <row r="40" spans="1:12" x14ac:dyDescent="0.35">
      <c r="A40">
        <v>141303</v>
      </c>
      <c r="B40" s="38">
        <v>13024</v>
      </c>
      <c r="C40" s="25" t="s">
        <v>88</v>
      </c>
      <c r="D40" t="s">
        <v>65</v>
      </c>
      <c r="E40">
        <v>16</v>
      </c>
      <c r="F40" s="27">
        <f t="shared" si="1"/>
        <v>3052.9497090606815</v>
      </c>
      <c r="G40" s="28">
        <f t="shared" si="2"/>
        <v>48847.195344970904</v>
      </c>
      <c r="H40" s="26">
        <v>3545</v>
      </c>
      <c r="I40" s="27">
        <f t="shared" si="3"/>
        <v>221.06808811326627</v>
      </c>
      <c r="J40" s="15">
        <f t="shared" si="4"/>
        <v>783686.37236152892</v>
      </c>
      <c r="K40" s="15">
        <f t="shared" si="5"/>
        <v>832533.56770649983</v>
      </c>
      <c r="L40" s="29">
        <f t="shared" si="0"/>
        <v>277511.18923549994</v>
      </c>
    </row>
    <row r="41" spans="1:12" x14ac:dyDescent="0.35">
      <c r="A41">
        <v>141327</v>
      </c>
      <c r="B41" s="38">
        <v>16001</v>
      </c>
      <c r="C41" s="25" t="s">
        <v>89</v>
      </c>
      <c r="D41" t="s">
        <v>65</v>
      </c>
      <c r="E41">
        <v>10</v>
      </c>
      <c r="F41" s="27">
        <f t="shared" si="1"/>
        <v>3052.9497090606815</v>
      </c>
      <c r="G41" s="28">
        <f t="shared" si="2"/>
        <v>30529.497090606816</v>
      </c>
      <c r="H41" s="26">
        <v>1275</v>
      </c>
      <c r="I41" s="27">
        <f t="shared" si="3"/>
        <v>221.06808811326627</v>
      </c>
      <c r="J41" s="15">
        <f t="shared" si="4"/>
        <v>281861.81234441447</v>
      </c>
      <c r="K41" s="15">
        <f t="shared" si="5"/>
        <v>312391.30943502131</v>
      </c>
      <c r="L41" s="29">
        <f t="shared" si="0"/>
        <v>104130.43647834043</v>
      </c>
    </row>
    <row r="42" spans="1:12" x14ac:dyDescent="0.35">
      <c r="A42">
        <v>141301</v>
      </c>
      <c r="B42" s="38">
        <v>16002</v>
      </c>
      <c r="C42" s="25" t="s">
        <v>90</v>
      </c>
      <c r="D42" t="s">
        <v>65</v>
      </c>
      <c r="E42">
        <v>8</v>
      </c>
      <c r="F42" s="27">
        <f t="shared" si="1"/>
        <v>3052.9497090606815</v>
      </c>
      <c r="G42" s="28">
        <f t="shared" si="2"/>
        <v>24423.597672485452</v>
      </c>
      <c r="H42" s="26">
        <v>3524</v>
      </c>
      <c r="I42" s="27">
        <f t="shared" si="3"/>
        <v>221.06808811326627</v>
      </c>
      <c r="J42" s="15">
        <f t="shared" si="4"/>
        <v>779043.94251115038</v>
      </c>
      <c r="K42" s="15">
        <f t="shared" si="5"/>
        <v>803467.54018363578</v>
      </c>
      <c r="L42" s="29">
        <f t="shared" si="0"/>
        <v>267822.51339454524</v>
      </c>
    </row>
    <row r="43" spans="1:12" x14ac:dyDescent="0.35">
      <c r="A43">
        <v>141338</v>
      </c>
      <c r="B43" s="38">
        <v>16009</v>
      </c>
      <c r="C43" s="25" t="s">
        <v>91</v>
      </c>
      <c r="D43" t="s">
        <v>65</v>
      </c>
      <c r="E43">
        <v>16</v>
      </c>
      <c r="F43" s="27">
        <f t="shared" si="1"/>
        <v>3052.9497090606815</v>
      </c>
      <c r="G43" s="28">
        <f t="shared" si="2"/>
        <v>48847.195344970904</v>
      </c>
      <c r="H43" s="26">
        <v>1328</v>
      </c>
      <c r="I43" s="27">
        <f t="shared" si="3"/>
        <v>221.06808811326627</v>
      </c>
      <c r="J43" s="15">
        <f t="shared" si="4"/>
        <v>293578.4210144176</v>
      </c>
      <c r="K43" s="15">
        <f t="shared" si="5"/>
        <v>342425.61635938851</v>
      </c>
      <c r="L43" s="29">
        <f t="shared" si="0"/>
        <v>114141.87211979617</v>
      </c>
    </row>
    <row r="44" spans="1:12" x14ac:dyDescent="0.35">
      <c r="A44">
        <v>140027</v>
      </c>
      <c r="B44" s="38">
        <v>16011</v>
      </c>
      <c r="C44" s="25" t="s">
        <v>92</v>
      </c>
      <c r="D44" t="s">
        <v>65</v>
      </c>
      <c r="E44">
        <v>52</v>
      </c>
      <c r="F44" s="27">
        <f t="shared" si="1"/>
        <v>3052.9497090606815</v>
      </c>
      <c r="G44" s="28">
        <f t="shared" si="2"/>
        <v>158753.38487115543</v>
      </c>
      <c r="H44" s="26">
        <v>3613</v>
      </c>
      <c r="I44" s="27">
        <f t="shared" si="3"/>
        <v>221.06808811326627</v>
      </c>
      <c r="J44" s="15">
        <f t="shared" si="4"/>
        <v>798719.00235323107</v>
      </c>
      <c r="K44" s="15">
        <f t="shared" si="5"/>
        <v>957472.38722438645</v>
      </c>
      <c r="L44" s="29">
        <f t="shared" si="0"/>
        <v>319157.46240812883</v>
      </c>
    </row>
    <row r="45" spans="1:12" x14ac:dyDescent="0.35">
      <c r="A45">
        <v>140003</v>
      </c>
      <c r="B45" s="38">
        <v>18001</v>
      </c>
      <c r="C45" s="25" t="s">
        <v>93</v>
      </c>
      <c r="D45" t="s">
        <v>65</v>
      </c>
      <c r="E45">
        <v>7</v>
      </c>
      <c r="F45" s="27">
        <f t="shared" si="1"/>
        <v>3052.9497090606815</v>
      </c>
      <c r="G45" s="28">
        <f t="shared" si="2"/>
        <v>21370.64796342477</v>
      </c>
      <c r="H45" s="26">
        <v>511</v>
      </c>
      <c r="I45" s="27">
        <f t="shared" si="3"/>
        <v>221.06808811326627</v>
      </c>
      <c r="J45" s="15">
        <f t="shared" si="4"/>
        <v>112965.79302587906</v>
      </c>
      <c r="K45" s="15">
        <f t="shared" si="5"/>
        <v>134336.44098930384</v>
      </c>
      <c r="L45" s="29">
        <f t="shared" si="0"/>
        <v>44778.813663101282</v>
      </c>
    </row>
    <row r="46" spans="1:12" x14ac:dyDescent="0.35">
      <c r="A46">
        <v>140173</v>
      </c>
      <c r="B46" s="38">
        <v>18004</v>
      </c>
      <c r="C46" s="25" t="s">
        <v>94</v>
      </c>
      <c r="D46" t="s">
        <v>65</v>
      </c>
      <c r="E46">
        <v>23</v>
      </c>
      <c r="F46" s="27">
        <f t="shared" si="1"/>
        <v>3052.9497090606815</v>
      </c>
      <c r="G46" s="28">
        <f t="shared" si="2"/>
        <v>70217.843308395677</v>
      </c>
      <c r="H46" s="26">
        <v>1301</v>
      </c>
      <c r="I46" s="27">
        <f t="shared" si="3"/>
        <v>221.06808811326627</v>
      </c>
      <c r="J46" s="15">
        <f t="shared" si="4"/>
        <v>287609.58263535943</v>
      </c>
      <c r="K46" s="15">
        <f t="shared" si="5"/>
        <v>357827.42594375508</v>
      </c>
      <c r="L46" s="29">
        <f t="shared" si="0"/>
        <v>119275.80864791835</v>
      </c>
    </row>
    <row r="47" spans="1:12" x14ac:dyDescent="0.35">
      <c r="A47">
        <v>141308</v>
      </c>
      <c r="B47" s="38">
        <v>18013</v>
      </c>
      <c r="C47" s="25" t="s">
        <v>95</v>
      </c>
      <c r="D47" t="s">
        <v>65</v>
      </c>
      <c r="E47">
        <v>30</v>
      </c>
      <c r="F47" s="27">
        <f t="shared" si="1"/>
        <v>3052.9497090606815</v>
      </c>
      <c r="G47" s="28">
        <f t="shared" si="2"/>
        <v>91588.491271820443</v>
      </c>
      <c r="H47" s="26">
        <v>1028</v>
      </c>
      <c r="I47" s="27">
        <f t="shared" si="3"/>
        <v>221.06808811326627</v>
      </c>
      <c r="J47" s="15">
        <f t="shared" si="4"/>
        <v>227257.99458043772</v>
      </c>
      <c r="K47" s="15">
        <f t="shared" si="5"/>
        <v>318846.48585225816</v>
      </c>
      <c r="L47" s="29">
        <f t="shared" si="0"/>
        <v>106282.16195075272</v>
      </c>
    </row>
    <row r="48" spans="1:12" x14ac:dyDescent="0.35">
      <c r="A48">
        <v>140121</v>
      </c>
      <c r="B48" s="38">
        <v>19009</v>
      </c>
      <c r="C48" s="25" t="s">
        <v>96</v>
      </c>
      <c r="D48" t="s">
        <v>65</v>
      </c>
      <c r="E48">
        <v>0</v>
      </c>
      <c r="F48" s="27">
        <f t="shared" si="1"/>
        <v>3052.9497090606815</v>
      </c>
      <c r="G48" s="28">
        <f t="shared" si="2"/>
        <v>0</v>
      </c>
      <c r="H48" s="26">
        <v>1261</v>
      </c>
      <c r="I48" s="27">
        <f t="shared" si="3"/>
        <v>221.06808811326627</v>
      </c>
      <c r="J48" s="15">
        <f t="shared" si="4"/>
        <v>278766.85911082878</v>
      </c>
      <c r="K48" s="15">
        <f t="shared" si="5"/>
        <v>278766.85911082878</v>
      </c>
      <c r="L48" s="29">
        <f t="shared" si="0"/>
        <v>92922.286370276255</v>
      </c>
    </row>
    <row r="49" spans="1:12" x14ac:dyDescent="0.35">
      <c r="A49">
        <v>141302</v>
      </c>
      <c r="B49" s="38">
        <v>19028</v>
      </c>
      <c r="C49" s="25" t="s">
        <v>97</v>
      </c>
      <c r="D49" t="s">
        <v>65</v>
      </c>
      <c r="E49">
        <v>23</v>
      </c>
      <c r="F49" s="27">
        <f t="shared" si="1"/>
        <v>3052.9497090606815</v>
      </c>
      <c r="G49" s="28">
        <f t="shared" si="2"/>
        <v>70217.843308395677</v>
      </c>
      <c r="H49" s="26">
        <v>1209</v>
      </c>
      <c r="I49" s="27">
        <f t="shared" si="3"/>
        <v>221.06808811326627</v>
      </c>
      <c r="J49" s="15">
        <f t="shared" si="4"/>
        <v>267271.31852893892</v>
      </c>
      <c r="K49" s="15">
        <f t="shared" si="5"/>
        <v>337489.16183733463</v>
      </c>
      <c r="L49" s="29">
        <f t="shared" si="0"/>
        <v>112496.38727911154</v>
      </c>
    </row>
    <row r="50" spans="1:12" x14ac:dyDescent="0.35">
      <c r="A50">
        <v>141309</v>
      </c>
      <c r="B50" s="38">
        <v>20001</v>
      </c>
      <c r="C50" s="25" t="s">
        <v>98</v>
      </c>
      <c r="D50" t="s">
        <v>65</v>
      </c>
      <c r="E50">
        <v>20</v>
      </c>
      <c r="F50" s="27">
        <f t="shared" si="1"/>
        <v>3052.9497090606815</v>
      </c>
      <c r="G50" s="28">
        <f t="shared" si="2"/>
        <v>61058.994181213631</v>
      </c>
      <c r="H50" s="26">
        <v>2363</v>
      </c>
      <c r="I50" s="27">
        <f t="shared" si="3"/>
        <v>221.06808811326627</v>
      </c>
      <c r="J50" s="15">
        <f t="shared" si="4"/>
        <v>522383.89221164817</v>
      </c>
      <c r="K50" s="15">
        <f t="shared" si="5"/>
        <v>583442.88639286184</v>
      </c>
      <c r="L50" s="29">
        <f t="shared" si="0"/>
        <v>194480.96213095394</v>
      </c>
    </row>
    <row r="51" spans="1:12" x14ac:dyDescent="0.35">
      <c r="A51">
        <v>141306</v>
      </c>
      <c r="B51" s="38">
        <v>22002</v>
      </c>
      <c r="C51" s="25" t="s">
        <v>99</v>
      </c>
      <c r="D51" t="s">
        <v>65</v>
      </c>
      <c r="E51">
        <v>35</v>
      </c>
      <c r="F51" s="27">
        <f t="shared" si="1"/>
        <v>3052.9497090606815</v>
      </c>
      <c r="G51" s="28">
        <f t="shared" si="2"/>
        <v>106853.23981712385</v>
      </c>
      <c r="H51" s="26">
        <v>3011</v>
      </c>
      <c r="I51" s="27">
        <f t="shared" si="3"/>
        <v>221.06808811326627</v>
      </c>
      <c r="J51" s="15">
        <f t="shared" si="4"/>
        <v>665636.01330904476</v>
      </c>
      <c r="K51" s="15">
        <f t="shared" si="5"/>
        <v>772489.25312616862</v>
      </c>
      <c r="L51" s="29">
        <f t="shared" si="0"/>
        <v>257496.41770872287</v>
      </c>
    </row>
    <row r="52" spans="1:12" x14ac:dyDescent="0.35">
      <c r="B52" s="38">
        <v>23001</v>
      </c>
      <c r="C52" s="25" t="s">
        <v>100</v>
      </c>
      <c r="D52" t="s">
        <v>65</v>
      </c>
      <c r="E52">
        <v>15</v>
      </c>
      <c r="F52" s="27">
        <f t="shared" si="1"/>
        <v>3052.9497090606815</v>
      </c>
      <c r="G52" s="28">
        <f>F52*E52</f>
        <v>45794.245635910222</v>
      </c>
      <c r="H52" s="26">
        <v>993</v>
      </c>
      <c r="I52" s="27">
        <f t="shared" si="3"/>
        <v>221.06808811326627</v>
      </c>
      <c r="J52" s="15">
        <f>H52*I52</f>
        <v>219520.6114964734</v>
      </c>
      <c r="K52" s="15">
        <f>J52+G52</f>
        <v>265314.85713238362</v>
      </c>
      <c r="L52" s="29">
        <f>K52/3</f>
        <v>88438.285710794546</v>
      </c>
    </row>
    <row r="53" spans="1:12" x14ac:dyDescent="0.35">
      <c r="B53" s="38">
        <v>19004</v>
      </c>
      <c r="C53" s="25" t="s">
        <v>101</v>
      </c>
      <c r="D53" t="s">
        <v>65</v>
      </c>
      <c r="E53">
        <v>17</v>
      </c>
      <c r="F53" s="27">
        <f t="shared" si="1"/>
        <v>3052.9497090606815</v>
      </c>
      <c r="G53" s="28">
        <f>F53*E53</f>
        <v>51900.145054031585</v>
      </c>
      <c r="H53" s="26">
        <v>855</v>
      </c>
      <c r="I53" s="27">
        <f t="shared" si="3"/>
        <v>221.06808811326627</v>
      </c>
      <c r="J53" s="15">
        <f>H53*I53</f>
        <v>189013.21533684267</v>
      </c>
      <c r="K53" s="15">
        <f>J53+G53</f>
        <v>240913.36039087427</v>
      </c>
      <c r="L53" s="29">
        <f>K53/3</f>
        <v>80304.453463624755</v>
      </c>
    </row>
  </sheetData>
  <pageMargins left="0.7" right="0.7" top="0.75" bottom="0.75" header="0.3" footer="0.3"/>
  <pageSetup scale="75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7894F-79FA-415F-9A6B-E3FC698DCEB8}">
  <sheetPr>
    <pageSetUpPr fitToPage="1"/>
  </sheetPr>
  <dimension ref="A1:L43"/>
  <sheetViews>
    <sheetView topLeftCell="B1" zoomScale="90" zoomScaleNormal="90" workbookViewId="0">
      <selection activeCell="B1" sqref="B1"/>
    </sheetView>
  </sheetViews>
  <sheetFormatPr defaultRowHeight="14.5" x14ac:dyDescent="0.35"/>
  <cols>
    <col min="1" max="1" width="0" hidden="1" customWidth="1"/>
    <col min="3" max="3" width="35.453125" customWidth="1"/>
    <col min="4" max="4" width="11.54296875" customWidth="1"/>
    <col min="5" max="5" width="8.453125" bestFit="1" customWidth="1"/>
    <col min="7" max="7" width="12.1796875" bestFit="1" customWidth="1"/>
    <col min="8" max="8" width="9.453125" bestFit="1" customWidth="1"/>
    <col min="10" max="10" width="12.1796875" bestFit="1" customWidth="1"/>
    <col min="11" max="11" width="12.81640625" bestFit="1" customWidth="1"/>
    <col min="12" max="12" width="13.26953125" bestFit="1" customWidth="1"/>
  </cols>
  <sheetData>
    <row r="1" spans="1:12" x14ac:dyDescent="0.35">
      <c r="B1" s="1" t="s">
        <v>0</v>
      </c>
    </row>
    <row r="2" spans="1:12" x14ac:dyDescent="0.35">
      <c r="B2" s="1" t="s">
        <v>102</v>
      </c>
    </row>
    <row r="4" spans="1:12" x14ac:dyDescent="0.35">
      <c r="B4" s="1" t="s">
        <v>6</v>
      </c>
    </row>
    <row r="5" spans="1:12" x14ac:dyDescent="0.35">
      <c r="B5" s="1"/>
    </row>
    <row r="6" spans="1:12" x14ac:dyDescent="0.35">
      <c r="B6" s="1" t="s">
        <v>7</v>
      </c>
    </row>
    <row r="8" spans="1:12" ht="29" x14ac:dyDescent="0.35">
      <c r="B8" s="18" t="s">
        <v>8</v>
      </c>
      <c r="C8" s="18" t="s">
        <v>9</v>
      </c>
      <c r="D8" s="18" t="s">
        <v>10</v>
      </c>
      <c r="E8" s="18" t="s">
        <v>103</v>
      </c>
      <c r="F8" s="18" t="s">
        <v>104</v>
      </c>
      <c r="G8" s="18" t="s">
        <v>105</v>
      </c>
      <c r="H8" s="18" t="s">
        <v>106</v>
      </c>
      <c r="I8" s="18" t="s">
        <v>107</v>
      </c>
      <c r="J8" s="18" t="s">
        <v>108</v>
      </c>
      <c r="K8" s="18" t="s">
        <v>109</v>
      </c>
      <c r="L8" s="18" t="s">
        <v>18</v>
      </c>
    </row>
    <row r="9" spans="1:12" x14ac:dyDescent="0.35">
      <c r="A9">
        <v>142010</v>
      </c>
      <c r="B9">
        <v>8020</v>
      </c>
      <c r="C9" s="25" t="s">
        <v>110</v>
      </c>
      <c r="D9" s="42" t="s">
        <v>111</v>
      </c>
      <c r="E9" s="26">
        <v>2169</v>
      </c>
      <c r="F9" s="43">
        <v>411.08</v>
      </c>
      <c r="G9" s="28">
        <f t="shared" ref="G9:G14" si="0">F9*E9</f>
        <v>891632.52</v>
      </c>
      <c r="K9" s="15">
        <f>G9+J9</f>
        <v>891632.52</v>
      </c>
      <c r="L9" s="15">
        <f>K9/3</f>
        <v>297210.84000000003</v>
      </c>
    </row>
    <row r="10" spans="1:12" x14ac:dyDescent="0.35">
      <c r="A10">
        <v>142008</v>
      </c>
      <c r="B10">
        <v>14085</v>
      </c>
      <c r="C10" s="25" t="s">
        <v>112</v>
      </c>
      <c r="D10" s="42" t="s">
        <v>111</v>
      </c>
      <c r="E10" s="26">
        <v>2965</v>
      </c>
      <c r="F10" s="43">
        <f>$F$9</f>
        <v>411.08</v>
      </c>
      <c r="G10" s="28">
        <f t="shared" si="0"/>
        <v>1218852.2</v>
      </c>
      <c r="K10" s="15">
        <f t="shared" ref="K10:K15" si="1">G10+J10</f>
        <v>1218852.2</v>
      </c>
      <c r="L10" s="15">
        <f t="shared" ref="L10:L15" si="2">K10/3</f>
        <v>406284.06666666665</v>
      </c>
    </row>
    <row r="11" spans="1:12" x14ac:dyDescent="0.35">
      <c r="A11">
        <v>142009</v>
      </c>
      <c r="B11">
        <v>3019</v>
      </c>
      <c r="C11" s="25" t="s">
        <v>113</v>
      </c>
      <c r="D11" s="42" t="s">
        <v>111</v>
      </c>
      <c r="E11" s="26">
        <v>650</v>
      </c>
      <c r="F11" s="43">
        <f>$F$9</f>
        <v>411.08</v>
      </c>
      <c r="G11" s="28">
        <f t="shared" si="0"/>
        <v>267202</v>
      </c>
      <c r="K11" s="15">
        <f t="shared" si="1"/>
        <v>267202</v>
      </c>
      <c r="L11" s="15">
        <f t="shared" si="2"/>
        <v>89067.333333333328</v>
      </c>
    </row>
    <row r="12" spans="1:12" x14ac:dyDescent="0.35">
      <c r="A12">
        <v>142006</v>
      </c>
      <c r="B12">
        <v>19012</v>
      </c>
      <c r="C12" s="25" t="s">
        <v>114</v>
      </c>
      <c r="D12" s="42" t="s">
        <v>111</v>
      </c>
      <c r="E12" s="26">
        <v>578</v>
      </c>
      <c r="F12" s="43">
        <f>$F$9</f>
        <v>411.08</v>
      </c>
      <c r="G12" s="28">
        <f t="shared" si="0"/>
        <v>237604.24</v>
      </c>
      <c r="K12" s="15">
        <f t="shared" si="1"/>
        <v>237604.24</v>
      </c>
      <c r="L12" s="15">
        <f t="shared" si="2"/>
        <v>79201.41333333333</v>
      </c>
    </row>
    <row r="13" spans="1:12" x14ac:dyDescent="0.35">
      <c r="A13">
        <v>142013</v>
      </c>
      <c r="B13">
        <v>16014</v>
      </c>
      <c r="C13" s="25" t="s">
        <v>115</v>
      </c>
      <c r="D13" s="42" t="s">
        <v>111</v>
      </c>
      <c r="E13" s="26">
        <v>790</v>
      </c>
      <c r="F13" s="43">
        <f>$F$9</f>
        <v>411.08</v>
      </c>
      <c r="G13" s="28">
        <f t="shared" si="0"/>
        <v>324753.2</v>
      </c>
      <c r="K13" s="15">
        <f t="shared" si="1"/>
        <v>324753.2</v>
      </c>
      <c r="L13" s="15">
        <f t="shared" si="2"/>
        <v>108251.06666666667</v>
      </c>
    </row>
    <row r="14" spans="1:12" x14ac:dyDescent="0.35">
      <c r="A14">
        <v>140105</v>
      </c>
      <c r="B14">
        <v>4013</v>
      </c>
      <c r="C14" s="25" t="s">
        <v>116</v>
      </c>
      <c r="D14" s="42" t="s">
        <v>111</v>
      </c>
      <c r="E14" s="26">
        <v>514</v>
      </c>
      <c r="F14" s="43">
        <f>$F$9</f>
        <v>411.08</v>
      </c>
      <c r="G14" s="28">
        <f t="shared" si="0"/>
        <v>211295.12</v>
      </c>
      <c r="K14" s="15">
        <f t="shared" si="1"/>
        <v>211295.12</v>
      </c>
      <c r="L14" s="15">
        <f t="shared" si="2"/>
        <v>70431.706666666665</v>
      </c>
    </row>
    <row r="15" spans="1:12" ht="15" thickBot="1" x14ac:dyDescent="0.4">
      <c r="B15" s="44" t="s">
        <v>117</v>
      </c>
      <c r="C15" s="44"/>
      <c r="D15" s="45"/>
      <c r="E15" s="46">
        <v>7666</v>
      </c>
      <c r="F15" s="44"/>
      <c r="G15" s="47">
        <f>SUM(G9:G14)</f>
        <v>3151339.2800000003</v>
      </c>
      <c r="H15" s="48">
        <v>0</v>
      </c>
      <c r="I15" s="44"/>
      <c r="J15" s="47">
        <f>SUM(J9:J14)</f>
        <v>0</v>
      </c>
      <c r="K15" s="49">
        <f t="shared" si="1"/>
        <v>3151339.2800000003</v>
      </c>
      <c r="L15" s="49">
        <f t="shared" si="2"/>
        <v>1050446.4266666668</v>
      </c>
    </row>
    <row r="16" spans="1:12" x14ac:dyDescent="0.35">
      <c r="D16" s="42"/>
    </row>
    <row r="17" spans="1:12" x14ac:dyDescent="0.35">
      <c r="A17">
        <v>144031</v>
      </c>
      <c r="B17">
        <v>19005</v>
      </c>
      <c r="C17" s="25" t="s">
        <v>118</v>
      </c>
      <c r="D17" s="42" t="s">
        <v>119</v>
      </c>
      <c r="E17" s="26">
        <v>1221</v>
      </c>
      <c r="F17" s="50">
        <v>131.53</v>
      </c>
      <c r="G17" s="28">
        <f t="shared" ref="G17:G26" si="3">F17*E17</f>
        <v>160598.13</v>
      </c>
      <c r="H17" s="26">
        <v>313</v>
      </c>
      <c r="I17" s="51">
        <v>151.72999999999999</v>
      </c>
      <c r="J17" s="28">
        <f>H17*I17</f>
        <v>47491.49</v>
      </c>
      <c r="K17" s="15">
        <f t="shared" ref="K17:K26" si="4">G17+J17</f>
        <v>208089.62</v>
      </c>
      <c r="L17" s="15">
        <f t="shared" ref="L17:L29" si="5">K17/3</f>
        <v>69363.206666666665</v>
      </c>
    </row>
    <row r="18" spans="1:12" x14ac:dyDescent="0.35">
      <c r="A18">
        <v>144035</v>
      </c>
      <c r="B18">
        <v>14004</v>
      </c>
      <c r="C18" s="25" t="s">
        <v>120</v>
      </c>
      <c r="D18" s="42" t="s">
        <v>119</v>
      </c>
      <c r="E18" s="26">
        <v>98</v>
      </c>
      <c r="F18" s="50">
        <f>$F$17</f>
        <v>131.53</v>
      </c>
      <c r="G18" s="28">
        <f t="shared" si="3"/>
        <v>12889.94</v>
      </c>
      <c r="H18" s="26">
        <v>12</v>
      </c>
      <c r="I18" s="51">
        <f>$I$17</f>
        <v>151.72999999999999</v>
      </c>
      <c r="J18" s="28">
        <f>H18*I18</f>
        <v>1820.7599999999998</v>
      </c>
      <c r="K18" s="15">
        <f t="shared" si="4"/>
        <v>14710.7</v>
      </c>
      <c r="L18" s="15">
        <f t="shared" si="5"/>
        <v>4903.5666666666666</v>
      </c>
    </row>
    <row r="19" spans="1:12" x14ac:dyDescent="0.35">
      <c r="A19">
        <v>140033</v>
      </c>
      <c r="B19">
        <v>23002</v>
      </c>
      <c r="C19" s="25" t="s">
        <v>121</v>
      </c>
      <c r="D19" s="42" t="s">
        <v>119</v>
      </c>
      <c r="E19" s="26">
        <v>7564</v>
      </c>
      <c r="F19" s="50">
        <f t="shared" ref="F19:F28" si="6">$F$17</f>
        <v>131.53</v>
      </c>
      <c r="G19" s="28">
        <f t="shared" si="3"/>
        <v>994892.92</v>
      </c>
      <c r="H19" s="26">
        <v>512</v>
      </c>
      <c r="I19" s="51">
        <f t="shared" ref="I19:I28" si="7">$I$17</f>
        <v>151.72999999999999</v>
      </c>
      <c r="J19" s="28">
        <f t="shared" ref="J19:J26" si="8">H19*I19</f>
        <v>77685.759999999995</v>
      </c>
      <c r="K19" s="15">
        <f t="shared" si="4"/>
        <v>1072578.68</v>
      </c>
      <c r="L19" s="15">
        <f t="shared" si="5"/>
        <v>357526.22666666663</v>
      </c>
    </row>
    <row r="20" spans="1:12" x14ac:dyDescent="0.35">
      <c r="A20">
        <v>144039</v>
      </c>
      <c r="B20">
        <v>3021</v>
      </c>
      <c r="C20" s="25" t="s">
        <v>122</v>
      </c>
      <c r="D20" s="42" t="s">
        <v>119</v>
      </c>
      <c r="E20" s="26">
        <v>3879</v>
      </c>
      <c r="F20" s="50">
        <f t="shared" si="6"/>
        <v>131.53</v>
      </c>
      <c r="G20" s="28">
        <f t="shared" si="3"/>
        <v>510204.87</v>
      </c>
      <c r="H20" s="26">
        <v>293</v>
      </c>
      <c r="I20" s="51">
        <f t="shared" si="7"/>
        <v>151.72999999999999</v>
      </c>
      <c r="J20" s="28">
        <f t="shared" si="8"/>
        <v>44456.89</v>
      </c>
      <c r="K20" s="15">
        <f t="shared" si="4"/>
        <v>554661.76</v>
      </c>
      <c r="L20" s="15">
        <f t="shared" si="5"/>
        <v>184887.25333333333</v>
      </c>
    </row>
    <row r="21" spans="1:12" x14ac:dyDescent="0.35">
      <c r="A21">
        <v>144026</v>
      </c>
      <c r="B21">
        <v>3452</v>
      </c>
      <c r="C21" s="25" t="s">
        <v>123</v>
      </c>
      <c r="D21" s="42" t="s">
        <v>119</v>
      </c>
      <c r="E21" s="26">
        <v>8488</v>
      </c>
      <c r="F21" s="50">
        <f t="shared" si="6"/>
        <v>131.53</v>
      </c>
      <c r="G21" s="28">
        <f t="shared" si="3"/>
        <v>1116426.6399999999</v>
      </c>
      <c r="H21" s="26">
        <v>9098</v>
      </c>
      <c r="I21" s="51">
        <f t="shared" si="7"/>
        <v>151.72999999999999</v>
      </c>
      <c r="J21" s="28">
        <f t="shared" si="8"/>
        <v>1380439.5399999998</v>
      </c>
      <c r="K21" s="15">
        <f t="shared" si="4"/>
        <v>2496866.1799999997</v>
      </c>
      <c r="L21" s="15">
        <f t="shared" si="5"/>
        <v>832288.72666666657</v>
      </c>
    </row>
    <row r="22" spans="1:12" x14ac:dyDescent="0.35">
      <c r="A22">
        <v>144034</v>
      </c>
      <c r="B22">
        <v>19404</v>
      </c>
      <c r="C22" s="25" t="s">
        <v>124</v>
      </c>
      <c r="D22" s="42" t="s">
        <v>119</v>
      </c>
      <c r="E22" s="26">
        <v>7098</v>
      </c>
      <c r="F22" s="50">
        <f t="shared" si="6"/>
        <v>131.53</v>
      </c>
      <c r="G22" s="28">
        <f t="shared" si="3"/>
        <v>933599.94000000006</v>
      </c>
      <c r="H22" s="26">
        <v>1801</v>
      </c>
      <c r="I22" s="51">
        <f t="shared" si="7"/>
        <v>151.72999999999999</v>
      </c>
      <c r="J22" s="28">
        <f t="shared" si="8"/>
        <v>273265.73</v>
      </c>
      <c r="K22" s="15">
        <f t="shared" si="4"/>
        <v>1206865.67</v>
      </c>
      <c r="L22" s="15">
        <f t="shared" si="5"/>
        <v>402288.55666666664</v>
      </c>
    </row>
    <row r="23" spans="1:12" x14ac:dyDescent="0.35">
      <c r="A23">
        <v>144009</v>
      </c>
      <c r="B23">
        <v>6036</v>
      </c>
      <c r="C23" s="25" t="s">
        <v>125</v>
      </c>
      <c r="D23" s="42" t="s">
        <v>119</v>
      </c>
      <c r="E23" s="26">
        <v>6135</v>
      </c>
      <c r="F23" s="50">
        <f t="shared" si="6"/>
        <v>131.53</v>
      </c>
      <c r="G23" s="28">
        <f t="shared" si="3"/>
        <v>806936.55</v>
      </c>
      <c r="H23" s="26">
        <v>2669</v>
      </c>
      <c r="I23" s="51">
        <f t="shared" si="7"/>
        <v>151.72999999999999</v>
      </c>
      <c r="J23" s="28">
        <f t="shared" si="8"/>
        <v>404967.37</v>
      </c>
      <c r="K23" s="15">
        <f t="shared" si="4"/>
        <v>1211903.92</v>
      </c>
      <c r="L23" s="15">
        <f t="shared" si="5"/>
        <v>403967.97333333333</v>
      </c>
    </row>
    <row r="24" spans="1:12" x14ac:dyDescent="0.35">
      <c r="A24">
        <v>19048</v>
      </c>
      <c r="B24">
        <v>19048</v>
      </c>
      <c r="C24" s="25" t="s">
        <v>126</v>
      </c>
      <c r="D24" s="42" t="s">
        <v>119</v>
      </c>
      <c r="E24" s="26">
        <v>4253</v>
      </c>
      <c r="F24" s="50">
        <f t="shared" si="6"/>
        <v>131.53</v>
      </c>
      <c r="G24" s="28">
        <f t="shared" si="3"/>
        <v>559397.09</v>
      </c>
      <c r="H24" s="26">
        <v>265</v>
      </c>
      <c r="I24" s="51">
        <f t="shared" si="7"/>
        <v>151.72999999999999</v>
      </c>
      <c r="J24" s="28">
        <f t="shared" si="8"/>
        <v>40208.449999999997</v>
      </c>
      <c r="K24" s="15">
        <f t="shared" si="4"/>
        <v>599605.53999999992</v>
      </c>
      <c r="L24" s="15">
        <f t="shared" si="5"/>
        <v>199868.51333333331</v>
      </c>
    </row>
    <row r="25" spans="1:12" x14ac:dyDescent="0.35">
      <c r="A25">
        <v>144029</v>
      </c>
      <c r="B25">
        <v>3013</v>
      </c>
      <c r="C25" s="25" t="s">
        <v>127</v>
      </c>
      <c r="D25" s="42" t="s">
        <v>119</v>
      </c>
      <c r="E25" s="26">
        <v>4217</v>
      </c>
      <c r="F25" s="50">
        <f t="shared" si="6"/>
        <v>131.53</v>
      </c>
      <c r="G25" s="28">
        <f t="shared" si="3"/>
        <v>554662.01</v>
      </c>
      <c r="H25" s="26">
        <v>278</v>
      </c>
      <c r="I25" s="51">
        <f t="shared" si="7"/>
        <v>151.72999999999999</v>
      </c>
      <c r="J25" s="28">
        <f t="shared" si="8"/>
        <v>42180.939999999995</v>
      </c>
      <c r="K25" s="15">
        <f t="shared" si="4"/>
        <v>596842.94999999995</v>
      </c>
      <c r="L25" s="15">
        <f t="shared" si="5"/>
        <v>198947.65</v>
      </c>
    </row>
    <row r="26" spans="1:12" x14ac:dyDescent="0.35">
      <c r="A26">
        <v>144040</v>
      </c>
      <c r="B26">
        <v>4200</v>
      </c>
      <c r="C26" s="25" t="s">
        <v>128</v>
      </c>
      <c r="D26" s="42" t="s">
        <v>119</v>
      </c>
      <c r="E26" s="26">
        <v>9930</v>
      </c>
      <c r="F26" s="50">
        <f t="shared" si="6"/>
        <v>131.53</v>
      </c>
      <c r="G26" s="28">
        <f t="shared" si="3"/>
        <v>1306092.8999999999</v>
      </c>
      <c r="H26" s="26">
        <v>1254</v>
      </c>
      <c r="I26" s="51">
        <f t="shared" si="7"/>
        <v>151.72999999999999</v>
      </c>
      <c r="J26" s="28">
        <f t="shared" si="8"/>
        <v>190269.41999999998</v>
      </c>
      <c r="K26" s="15">
        <f t="shared" si="4"/>
        <v>1496362.3199999998</v>
      </c>
      <c r="L26" s="15">
        <f t="shared" si="5"/>
        <v>498787.43999999994</v>
      </c>
    </row>
    <row r="27" spans="1:12" x14ac:dyDescent="0.35">
      <c r="B27">
        <v>14005</v>
      </c>
      <c r="C27" s="25" t="s">
        <v>129</v>
      </c>
      <c r="D27" s="42" t="s">
        <v>119</v>
      </c>
      <c r="E27" s="26">
        <v>3138</v>
      </c>
      <c r="F27" s="50">
        <f t="shared" si="6"/>
        <v>131.53</v>
      </c>
      <c r="G27" s="28">
        <f>F27*E27</f>
        <v>412741.14</v>
      </c>
      <c r="H27" s="26">
        <v>378</v>
      </c>
      <c r="I27" s="51">
        <f t="shared" si="7"/>
        <v>151.72999999999999</v>
      </c>
      <c r="J27" s="28">
        <f>H27*I27</f>
        <v>57353.939999999995</v>
      </c>
      <c r="K27" s="15">
        <f>G27+J27</f>
        <v>470095.08</v>
      </c>
      <c r="L27" s="15">
        <f t="shared" si="5"/>
        <v>156698.36000000002</v>
      </c>
    </row>
    <row r="28" spans="1:12" x14ac:dyDescent="0.35">
      <c r="B28">
        <v>3108</v>
      </c>
      <c r="C28" s="25" t="s">
        <v>130</v>
      </c>
      <c r="D28" s="42" t="s">
        <v>119</v>
      </c>
      <c r="E28" s="26">
        <v>2823</v>
      </c>
      <c r="F28" s="50">
        <f t="shared" si="6"/>
        <v>131.53</v>
      </c>
      <c r="G28" s="28">
        <f>F28*E28</f>
        <v>371309.19</v>
      </c>
      <c r="H28" s="26">
        <v>0</v>
      </c>
      <c r="I28" s="51">
        <f t="shared" si="7"/>
        <v>151.72999999999999</v>
      </c>
      <c r="J28" s="28">
        <f>H28*I28</f>
        <v>0</v>
      </c>
      <c r="K28" s="15">
        <f>G28+J28</f>
        <v>371309.19</v>
      </c>
      <c r="L28" s="15">
        <f>K28/3</f>
        <v>123769.73</v>
      </c>
    </row>
    <row r="29" spans="1:12" ht="15" thickBot="1" x14ac:dyDescent="0.4">
      <c r="B29" s="44" t="s">
        <v>131</v>
      </c>
      <c r="C29" s="44"/>
      <c r="D29" s="45"/>
      <c r="E29" s="46">
        <v>58844</v>
      </c>
      <c r="F29" s="44"/>
      <c r="G29" s="47">
        <f>SUM(G17:G28)</f>
        <v>7739751.3200000003</v>
      </c>
      <c r="H29" s="46">
        <v>16873</v>
      </c>
      <c r="I29" s="44"/>
      <c r="J29" s="47">
        <f>SUM(J17:J28)</f>
        <v>2560140.2899999996</v>
      </c>
      <c r="K29" s="47">
        <f>SUM(K17:K28)</f>
        <v>10299891.609999999</v>
      </c>
      <c r="L29" s="49">
        <f t="shared" si="5"/>
        <v>3433297.2033333331</v>
      </c>
    </row>
    <row r="30" spans="1:12" x14ac:dyDescent="0.35">
      <c r="A30">
        <v>143026</v>
      </c>
      <c r="D30" s="42"/>
    </row>
    <row r="31" spans="1:12" x14ac:dyDescent="0.35">
      <c r="A31">
        <v>143028</v>
      </c>
      <c r="B31">
        <v>3093</v>
      </c>
      <c r="C31" s="25" t="s">
        <v>132</v>
      </c>
      <c r="D31" s="42" t="s">
        <v>133</v>
      </c>
      <c r="E31" s="26">
        <v>2775</v>
      </c>
      <c r="F31" s="50">
        <v>584.5</v>
      </c>
      <c r="G31" s="28">
        <f t="shared" ref="G31:G38" si="9">F31*E31</f>
        <v>1621987.5</v>
      </c>
      <c r="H31" s="26">
        <v>9406</v>
      </c>
      <c r="I31" s="50">
        <v>190.32</v>
      </c>
      <c r="J31" s="28">
        <f t="shared" ref="J31:J38" si="10">H31*I31</f>
        <v>1790149.92</v>
      </c>
      <c r="K31" s="15">
        <f t="shared" ref="K31:K38" si="11">G31+J31</f>
        <v>3412137.42</v>
      </c>
      <c r="L31" s="15">
        <f t="shared" ref="L31:L39" si="12">K31/3</f>
        <v>1137379.1399999999</v>
      </c>
    </row>
    <row r="32" spans="1:12" x14ac:dyDescent="0.35">
      <c r="A32">
        <v>143027</v>
      </c>
      <c r="B32">
        <v>18002</v>
      </c>
      <c r="C32" s="25" t="s">
        <v>134</v>
      </c>
      <c r="D32" s="42" t="s">
        <v>133</v>
      </c>
      <c r="E32" s="26">
        <v>524</v>
      </c>
      <c r="F32" s="50">
        <f t="shared" ref="F32:F38" si="13">$F$31</f>
        <v>584.5</v>
      </c>
      <c r="G32" s="28">
        <f t="shared" si="9"/>
        <v>306278</v>
      </c>
      <c r="H32" s="26">
        <v>0</v>
      </c>
      <c r="I32" s="50">
        <f t="shared" ref="I32:I38" si="14">$I$31</f>
        <v>190.32</v>
      </c>
      <c r="J32" s="28">
        <f t="shared" si="10"/>
        <v>0</v>
      </c>
      <c r="K32" s="15">
        <f t="shared" si="11"/>
        <v>306278</v>
      </c>
      <c r="L32" s="15">
        <f t="shared" si="12"/>
        <v>102092.66666666667</v>
      </c>
    </row>
    <row r="33" spans="1:12" x14ac:dyDescent="0.35">
      <c r="A33">
        <v>143025</v>
      </c>
      <c r="B33">
        <v>23010</v>
      </c>
      <c r="C33" s="25" t="s">
        <v>135</v>
      </c>
      <c r="D33" s="42" t="s">
        <v>133</v>
      </c>
      <c r="E33" s="26">
        <v>378</v>
      </c>
      <c r="F33" s="50">
        <f t="shared" si="13"/>
        <v>584.5</v>
      </c>
      <c r="G33" s="28">
        <f t="shared" si="9"/>
        <v>220941</v>
      </c>
      <c r="H33" s="26">
        <v>544</v>
      </c>
      <c r="I33" s="50">
        <f t="shared" si="14"/>
        <v>190.32</v>
      </c>
      <c r="J33" s="28">
        <f t="shared" si="10"/>
        <v>103534.08</v>
      </c>
      <c r="K33" s="15">
        <f t="shared" si="11"/>
        <v>324475.08</v>
      </c>
      <c r="L33" s="15">
        <f t="shared" si="12"/>
        <v>108158.36</v>
      </c>
    </row>
    <row r="34" spans="1:12" x14ac:dyDescent="0.35">
      <c r="B34">
        <v>3080</v>
      </c>
      <c r="C34" s="25" t="s">
        <v>136</v>
      </c>
      <c r="D34" s="42" t="s">
        <v>133</v>
      </c>
      <c r="E34" s="26">
        <v>1745</v>
      </c>
      <c r="F34" s="50">
        <f t="shared" si="13"/>
        <v>584.5</v>
      </c>
      <c r="G34" s="28">
        <f t="shared" si="9"/>
        <v>1019952.5</v>
      </c>
      <c r="H34" s="26">
        <v>1611</v>
      </c>
      <c r="I34" s="50">
        <f t="shared" si="14"/>
        <v>190.32</v>
      </c>
      <c r="J34" s="28">
        <f t="shared" si="10"/>
        <v>306605.51999999996</v>
      </c>
      <c r="K34" s="15">
        <f t="shared" si="11"/>
        <v>1326558.02</v>
      </c>
      <c r="L34" s="15">
        <f t="shared" si="12"/>
        <v>442186.00666666665</v>
      </c>
    </row>
    <row r="35" spans="1:12" x14ac:dyDescent="0.35">
      <c r="B35">
        <v>5016</v>
      </c>
      <c r="C35" s="25" t="s">
        <v>137</v>
      </c>
      <c r="D35" s="42" t="s">
        <v>133</v>
      </c>
      <c r="E35" s="26">
        <v>23</v>
      </c>
      <c r="F35" s="50">
        <f t="shared" si="13"/>
        <v>584.5</v>
      </c>
      <c r="G35" s="28">
        <f t="shared" si="9"/>
        <v>13443.5</v>
      </c>
      <c r="H35" s="26">
        <v>0</v>
      </c>
      <c r="I35" s="50">
        <f t="shared" si="14"/>
        <v>190.32</v>
      </c>
      <c r="J35" s="28">
        <f t="shared" si="10"/>
        <v>0</v>
      </c>
      <c r="K35" s="15">
        <f t="shared" si="11"/>
        <v>13443.5</v>
      </c>
      <c r="L35" s="15">
        <f t="shared" si="12"/>
        <v>4481.166666666667</v>
      </c>
    </row>
    <row r="36" spans="1:12" x14ac:dyDescent="0.35">
      <c r="B36">
        <v>12003</v>
      </c>
      <c r="C36" t="s">
        <v>138</v>
      </c>
      <c r="D36" s="42" t="s">
        <v>133</v>
      </c>
      <c r="E36" s="26">
        <v>108</v>
      </c>
      <c r="F36" s="50">
        <f t="shared" si="13"/>
        <v>584.5</v>
      </c>
      <c r="G36" s="28">
        <f t="shared" si="9"/>
        <v>63126</v>
      </c>
      <c r="H36" s="26">
        <v>0</v>
      </c>
      <c r="I36" s="50">
        <f t="shared" si="14"/>
        <v>190.32</v>
      </c>
      <c r="J36" s="28">
        <f t="shared" si="10"/>
        <v>0</v>
      </c>
      <c r="K36" s="15">
        <f t="shared" si="11"/>
        <v>63126</v>
      </c>
      <c r="L36" s="15">
        <f>K36/3</f>
        <v>21042</v>
      </c>
    </row>
    <row r="37" spans="1:12" x14ac:dyDescent="0.35">
      <c r="B37">
        <v>19037</v>
      </c>
      <c r="C37" t="s">
        <v>139</v>
      </c>
      <c r="D37" s="42" t="s">
        <v>133</v>
      </c>
      <c r="E37" s="26">
        <v>279</v>
      </c>
      <c r="F37" s="50">
        <f t="shared" si="13"/>
        <v>584.5</v>
      </c>
      <c r="G37" s="28">
        <f t="shared" si="9"/>
        <v>163075.5</v>
      </c>
      <c r="H37" s="26">
        <v>0</v>
      </c>
      <c r="I37" s="50">
        <f t="shared" si="14"/>
        <v>190.32</v>
      </c>
      <c r="J37" s="28">
        <f t="shared" si="10"/>
        <v>0</v>
      </c>
      <c r="K37" s="15">
        <f t="shared" si="11"/>
        <v>163075.5</v>
      </c>
      <c r="L37" s="15">
        <f>K37/3</f>
        <v>54358.5</v>
      </c>
    </row>
    <row r="38" spans="1:12" x14ac:dyDescent="0.35">
      <c r="B38">
        <v>13002</v>
      </c>
      <c r="C38" t="s">
        <v>140</v>
      </c>
      <c r="D38" s="42" t="s">
        <v>133</v>
      </c>
      <c r="E38" s="26">
        <v>148</v>
      </c>
      <c r="F38" s="50">
        <f t="shared" si="13"/>
        <v>584.5</v>
      </c>
      <c r="G38" s="28">
        <f t="shared" si="9"/>
        <v>86506</v>
      </c>
      <c r="H38" s="26">
        <v>96</v>
      </c>
      <c r="I38" s="50">
        <f t="shared" si="14"/>
        <v>190.32</v>
      </c>
      <c r="J38" s="28">
        <f t="shared" si="10"/>
        <v>18270.72</v>
      </c>
      <c r="K38" s="15">
        <f t="shared" si="11"/>
        <v>104776.72</v>
      </c>
      <c r="L38" s="15">
        <f>K38/3</f>
        <v>34925.573333333334</v>
      </c>
    </row>
    <row r="39" spans="1:12" ht="15" thickBot="1" x14ac:dyDescent="0.4">
      <c r="B39" s="44" t="s">
        <v>141</v>
      </c>
      <c r="C39" s="44"/>
      <c r="D39" s="45"/>
      <c r="E39" s="46">
        <v>5832</v>
      </c>
      <c r="F39" s="44"/>
      <c r="G39" s="47">
        <f>SUM(G31:G37)</f>
        <v>3408804</v>
      </c>
      <c r="H39" s="46">
        <v>11561</v>
      </c>
      <c r="I39" s="44"/>
      <c r="J39" s="47">
        <f>SUM(J31:J37)</f>
        <v>2200289.52</v>
      </c>
      <c r="K39" s="47">
        <f>SUM(K31:K37)</f>
        <v>5609093.5199999996</v>
      </c>
      <c r="L39" s="49">
        <f t="shared" si="12"/>
        <v>1869697.8399999999</v>
      </c>
    </row>
    <row r="41" spans="1:12" x14ac:dyDescent="0.35">
      <c r="F41" s="52"/>
    </row>
    <row r="42" spans="1:12" x14ac:dyDescent="0.35">
      <c r="F42" s="52"/>
    </row>
    <row r="43" spans="1:12" x14ac:dyDescent="0.35">
      <c r="B43" s="53"/>
      <c r="C43" s="54"/>
    </row>
  </sheetData>
  <pageMargins left="0.7" right="0.7" top="0.75" bottom="0.75" header="0.3" footer="0.3"/>
  <pageSetup scale="8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37BA7-0E7C-4033-9F0C-A8BC32B36D3A}">
  <dimension ref="A1:R52"/>
  <sheetViews>
    <sheetView topLeftCell="B1" workbookViewId="0">
      <pane ySplit="8" topLeftCell="A9" activePane="bottomLeft" state="frozen"/>
      <selection activeCell="B9" sqref="B9:B11"/>
      <selection pane="bottomLeft" activeCell="B1" sqref="B1"/>
    </sheetView>
  </sheetViews>
  <sheetFormatPr defaultRowHeight="14.5" x14ac:dyDescent="0.35"/>
  <cols>
    <col min="1" max="1" width="9.1796875" hidden="1" customWidth="1"/>
    <col min="3" max="3" width="36.54296875" customWidth="1"/>
    <col min="4" max="4" width="15.81640625" customWidth="1"/>
    <col min="5" max="5" width="9.7265625" style="26" bestFit="1" customWidth="1"/>
    <col min="6" max="6" width="9.7265625" bestFit="1" customWidth="1"/>
    <col min="7" max="7" width="9.453125" bestFit="1" customWidth="1"/>
    <col min="8" max="8" width="10.54296875" bestFit="1" customWidth="1"/>
    <col min="9" max="9" width="13.54296875" customWidth="1"/>
    <col min="10" max="10" width="4.453125" customWidth="1"/>
    <col min="11" max="11" width="10.54296875" bestFit="1" customWidth="1"/>
    <col min="12" max="12" width="9.7265625" bestFit="1" customWidth="1"/>
    <col min="13" max="13" width="8.54296875" customWidth="1"/>
    <col min="15" max="15" width="16.81640625" bestFit="1" customWidth="1"/>
    <col min="16" max="16" width="16.453125" bestFit="1" customWidth="1"/>
    <col min="17" max="17" width="14.26953125" bestFit="1" customWidth="1"/>
    <col min="18" max="18" width="11.54296875" bestFit="1" customWidth="1"/>
  </cols>
  <sheetData>
    <row r="1" spans="1:18" x14ac:dyDescent="0.35">
      <c r="A1" s="1" t="s">
        <v>0</v>
      </c>
      <c r="B1" s="1" t="s">
        <v>0</v>
      </c>
      <c r="D1" s="26"/>
      <c r="E1"/>
    </row>
    <row r="2" spans="1:18" x14ac:dyDescent="0.35">
      <c r="A2" s="1" t="s">
        <v>142</v>
      </c>
      <c r="B2" s="1" t="s">
        <v>142</v>
      </c>
      <c r="D2" s="26"/>
      <c r="E2"/>
    </row>
    <row r="3" spans="1:18" x14ac:dyDescent="0.35">
      <c r="D3" s="26"/>
      <c r="E3"/>
    </row>
    <row r="4" spans="1:18" x14ac:dyDescent="0.35">
      <c r="B4" s="1" t="s">
        <v>6</v>
      </c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x14ac:dyDescent="0.35">
      <c r="B5" s="1"/>
      <c r="E5" s="55">
        <v>131096</v>
      </c>
      <c r="F5" s="56"/>
      <c r="G5" s="57">
        <f>AVERAGE(G9:G38)</f>
        <v>1.4543843791831452</v>
      </c>
      <c r="H5" s="56"/>
      <c r="I5" s="56"/>
      <c r="J5" s="56"/>
      <c r="K5" s="56"/>
      <c r="L5" s="56"/>
      <c r="M5" s="57">
        <f>AVERAGE(M9:M38)</f>
        <v>0.260373592035201</v>
      </c>
      <c r="N5" s="56"/>
      <c r="O5" s="58">
        <f>O6*4</f>
        <v>1271148513.1647997</v>
      </c>
      <c r="P5" s="59">
        <f>P7*4</f>
        <v>1857820849.7535996</v>
      </c>
      <c r="Q5" s="56"/>
      <c r="R5" s="56"/>
    </row>
    <row r="6" spans="1:18" x14ac:dyDescent="0.35">
      <c r="B6" s="1" t="s">
        <v>7</v>
      </c>
      <c r="E6" s="55">
        <v>32774</v>
      </c>
      <c r="F6" s="55">
        <v>52083.836699999993</v>
      </c>
      <c r="G6" s="56">
        <f>F6/E6</f>
        <v>1.5891815677061083</v>
      </c>
      <c r="H6" s="56"/>
      <c r="I6" s="55">
        <f>SUM(I9:I38)</f>
        <v>89316833.971200004</v>
      </c>
      <c r="J6" s="55"/>
      <c r="K6" s="55">
        <v>1646205</v>
      </c>
      <c r="L6" s="55">
        <v>371246.64519999997</v>
      </c>
      <c r="M6" s="56">
        <f>L6/K6</f>
        <v>0.22551665509459634</v>
      </c>
      <c r="N6" s="56"/>
      <c r="O6" s="55">
        <f>SUM(O9:O52)</f>
        <v>317787128.29119992</v>
      </c>
      <c r="P6" s="56"/>
      <c r="Q6" s="56"/>
      <c r="R6" s="55"/>
    </row>
    <row r="7" spans="1:18" x14ac:dyDescent="0.35">
      <c r="E7" s="60" t="s">
        <v>143</v>
      </c>
      <c r="F7" s="60"/>
      <c r="G7" s="60"/>
      <c r="H7" s="60"/>
      <c r="I7" s="60"/>
      <c r="J7" s="61"/>
      <c r="K7" s="60" t="s">
        <v>144</v>
      </c>
      <c r="L7" s="60"/>
      <c r="M7" s="60"/>
      <c r="N7" s="60"/>
      <c r="O7" s="60"/>
      <c r="P7" s="62">
        <f>SUM(P9:P52)</f>
        <v>464455212.43839991</v>
      </c>
      <c r="Q7" s="62">
        <f>SUM(Q9:Q52)</f>
        <v>154818404.14613333</v>
      </c>
      <c r="R7" s="61"/>
    </row>
    <row r="8" spans="1:18" ht="29" x14ac:dyDescent="0.35">
      <c r="B8" s="18" t="s">
        <v>8</v>
      </c>
      <c r="C8" s="18" t="s">
        <v>9</v>
      </c>
      <c r="D8" s="18" t="s">
        <v>145</v>
      </c>
      <c r="E8" s="19" t="s">
        <v>146</v>
      </c>
      <c r="F8" s="18" t="s">
        <v>147</v>
      </c>
      <c r="G8" s="18" t="s">
        <v>148</v>
      </c>
      <c r="H8" s="18" t="s">
        <v>149</v>
      </c>
      <c r="I8" s="18" t="s">
        <v>150</v>
      </c>
      <c r="J8" s="63"/>
      <c r="K8" s="18" t="s">
        <v>151</v>
      </c>
      <c r="L8" s="18" t="s">
        <v>147</v>
      </c>
      <c r="M8" s="18" t="s">
        <v>148</v>
      </c>
      <c r="N8" s="18" t="s">
        <v>149</v>
      </c>
      <c r="O8" s="18" t="s">
        <v>150</v>
      </c>
      <c r="P8" s="18" t="s">
        <v>152</v>
      </c>
      <c r="Q8" s="18" t="s">
        <v>18</v>
      </c>
      <c r="R8" s="63"/>
    </row>
    <row r="9" spans="1:18" x14ac:dyDescent="0.35">
      <c r="A9">
        <v>140208</v>
      </c>
      <c r="B9" s="24">
        <v>1003</v>
      </c>
      <c r="C9" s="25" t="s">
        <v>153</v>
      </c>
      <c r="D9" t="s">
        <v>164</v>
      </c>
      <c r="E9" s="26">
        <v>100</v>
      </c>
      <c r="F9" s="64">
        <v>165.6155</v>
      </c>
      <c r="G9" s="64">
        <f t="shared" ref="G9:G52" si="0">IFERROR(F9/E9,0)</f>
        <v>1.656155</v>
      </c>
      <c r="H9" s="16">
        <v>2816</v>
      </c>
      <c r="I9" s="28">
        <f t="shared" ref="I9:I52" si="1">E9*G9*H9</f>
        <v>466373.24800000002</v>
      </c>
      <c r="J9" s="28"/>
      <c r="K9" s="26">
        <v>23426</v>
      </c>
      <c r="L9" s="64">
        <v>5725.0986000000012</v>
      </c>
      <c r="M9" s="64">
        <f t="shared" ref="M9:M52" si="2">IFERROR(L9/K9,0)</f>
        <v>0.24439078801331859</v>
      </c>
      <c r="N9" s="65">
        <v>856</v>
      </c>
      <c r="O9" s="15">
        <f>K9*M9*N9</f>
        <v>4900684.4016000014</v>
      </c>
      <c r="P9" s="15">
        <f t="shared" ref="P9:P52" si="3">O9+I9</f>
        <v>5367057.6496000011</v>
      </c>
      <c r="Q9" s="15">
        <f>P9/3</f>
        <v>1789019.2165333338</v>
      </c>
      <c r="R9" s="28"/>
    </row>
    <row r="10" spans="1:18" x14ac:dyDescent="0.35">
      <c r="B10" s="24">
        <v>1007</v>
      </c>
      <c r="C10" s="25" t="s">
        <v>154</v>
      </c>
      <c r="D10" t="s">
        <v>164</v>
      </c>
      <c r="E10" s="26">
        <v>666</v>
      </c>
      <c r="F10" s="64">
        <v>769.96770000000004</v>
      </c>
      <c r="G10" s="64">
        <f t="shared" si="0"/>
        <v>1.1561076576576577</v>
      </c>
      <c r="H10" s="16">
        <v>2816</v>
      </c>
      <c r="I10" s="28">
        <f t="shared" si="1"/>
        <v>2168229.0432000002</v>
      </c>
      <c r="J10" s="28"/>
      <c r="K10" s="26">
        <v>18131</v>
      </c>
      <c r="L10" s="64">
        <v>6362.8592000000008</v>
      </c>
      <c r="M10" s="64">
        <f t="shared" si="2"/>
        <v>0.35093812806794994</v>
      </c>
      <c r="N10" s="65">
        <v>856</v>
      </c>
      <c r="O10" s="15">
        <f t="shared" ref="O10:O52" si="4">K10*M10*N10</f>
        <v>5446607.4752000002</v>
      </c>
      <c r="P10" s="15">
        <f t="shared" si="3"/>
        <v>7614836.5184000004</v>
      </c>
      <c r="Q10" s="15">
        <f t="shared" ref="Q10:Q52" si="5">P10/3</f>
        <v>2538278.8394666668</v>
      </c>
      <c r="R10" s="28"/>
    </row>
    <row r="11" spans="1:18" x14ac:dyDescent="0.35">
      <c r="A11">
        <v>140048</v>
      </c>
      <c r="B11" s="24">
        <v>2002</v>
      </c>
      <c r="C11" s="25" t="s">
        <v>155</v>
      </c>
      <c r="D11" t="s">
        <v>164</v>
      </c>
      <c r="E11" s="26">
        <v>263</v>
      </c>
      <c r="F11" s="64">
        <v>312.17039999999997</v>
      </c>
      <c r="G11" s="64">
        <f t="shared" si="0"/>
        <v>1.1869596958174904</v>
      </c>
      <c r="H11" s="16">
        <v>2816</v>
      </c>
      <c r="I11" s="28">
        <f t="shared" si="1"/>
        <v>879071.84639999992</v>
      </c>
      <c r="J11" s="28"/>
      <c r="K11" s="26">
        <v>7666</v>
      </c>
      <c r="L11" s="64">
        <v>2367.3859000000002</v>
      </c>
      <c r="M11" s="64">
        <f t="shared" si="2"/>
        <v>0.30881631881033134</v>
      </c>
      <c r="N11" s="65">
        <v>856</v>
      </c>
      <c r="O11" s="15">
        <f t="shared" si="4"/>
        <v>2026482.3304000001</v>
      </c>
      <c r="P11" s="15">
        <f t="shared" si="3"/>
        <v>2905554.1768</v>
      </c>
      <c r="Q11" s="15">
        <f t="shared" si="5"/>
        <v>968518.05893333338</v>
      </c>
      <c r="R11" s="28"/>
    </row>
    <row r="12" spans="1:18" x14ac:dyDescent="0.35">
      <c r="A12">
        <v>143300</v>
      </c>
      <c r="B12" s="24">
        <v>2006</v>
      </c>
      <c r="C12" s="25" t="s">
        <v>156</v>
      </c>
      <c r="D12" t="s">
        <v>164</v>
      </c>
      <c r="E12" s="26">
        <v>736</v>
      </c>
      <c r="F12" s="64">
        <v>714.39160000000038</v>
      </c>
      <c r="G12" s="64">
        <f t="shared" si="0"/>
        <v>0.97064076086956574</v>
      </c>
      <c r="H12" s="16">
        <v>2816</v>
      </c>
      <c r="I12" s="28">
        <f t="shared" si="1"/>
        <v>2011726.745600001</v>
      </c>
      <c r="J12" s="28"/>
      <c r="K12" s="26">
        <v>15116</v>
      </c>
      <c r="L12" s="64">
        <v>4964.6987999999992</v>
      </c>
      <c r="M12" s="64">
        <f t="shared" si="2"/>
        <v>0.32843998412278375</v>
      </c>
      <c r="N12" s="65">
        <v>856</v>
      </c>
      <c r="O12" s="15">
        <f t="shared" si="4"/>
        <v>4249782.1727999989</v>
      </c>
      <c r="P12" s="15">
        <f t="shared" si="3"/>
        <v>6261508.9183999998</v>
      </c>
      <c r="Q12" s="15">
        <f t="shared" si="5"/>
        <v>2087169.6394666666</v>
      </c>
      <c r="R12" s="28"/>
    </row>
    <row r="13" spans="1:18" x14ac:dyDescent="0.35">
      <c r="A13">
        <v>140091</v>
      </c>
      <c r="B13" s="24">
        <v>2015</v>
      </c>
      <c r="C13" s="25" t="s">
        <v>46</v>
      </c>
      <c r="D13" t="s">
        <v>164</v>
      </c>
      <c r="E13" s="26">
        <v>743</v>
      </c>
      <c r="F13" s="64">
        <v>1031.7017999999998</v>
      </c>
      <c r="G13" s="64">
        <f t="shared" si="0"/>
        <v>1.3885623149394344</v>
      </c>
      <c r="H13" s="16">
        <v>2816</v>
      </c>
      <c r="I13" s="28">
        <f t="shared" si="1"/>
        <v>2905272.2687999997</v>
      </c>
      <c r="J13" s="28"/>
      <c r="K13" s="26">
        <v>30674</v>
      </c>
      <c r="L13" s="64">
        <v>6599.5350000000008</v>
      </c>
      <c r="M13" s="64">
        <f t="shared" si="2"/>
        <v>0.21515077916150488</v>
      </c>
      <c r="N13" s="65">
        <v>856</v>
      </c>
      <c r="O13" s="15">
        <f t="shared" si="4"/>
        <v>5649201.9600000009</v>
      </c>
      <c r="P13" s="15">
        <f t="shared" si="3"/>
        <v>8554474.2288000006</v>
      </c>
      <c r="Q13" s="15">
        <f t="shared" si="5"/>
        <v>2851491.4096000004</v>
      </c>
      <c r="R13" s="28"/>
    </row>
    <row r="14" spans="1:18" x14ac:dyDescent="0.35">
      <c r="B14" s="24">
        <v>3005</v>
      </c>
      <c r="C14" s="25" t="s">
        <v>157</v>
      </c>
      <c r="D14" t="s">
        <v>164</v>
      </c>
      <c r="E14" s="26">
        <v>799</v>
      </c>
      <c r="F14" s="64">
        <v>775.17180000000008</v>
      </c>
      <c r="G14" s="64">
        <f t="shared" si="0"/>
        <v>0.97017747183979985</v>
      </c>
      <c r="H14" s="16">
        <v>2816</v>
      </c>
      <c r="I14" s="28">
        <f t="shared" si="1"/>
        <v>2182883.7888000002</v>
      </c>
      <c r="J14" s="28"/>
      <c r="K14" s="26">
        <v>19956</v>
      </c>
      <c r="L14" s="64">
        <v>7664.7370000000001</v>
      </c>
      <c r="M14" s="64">
        <f t="shared" si="2"/>
        <v>0.38408183002605734</v>
      </c>
      <c r="N14" s="65">
        <v>856</v>
      </c>
      <c r="O14" s="15">
        <f t="shared" si="4"/>
        <v>6561014.8720000004</v>
      </c>
      <c r="P14" s="15">
        <f t="shared" si="3"/>
        <v>8743898.6608000007</v>
      </c>
      <c r="Q14" s="15">
        <f t="shared" si="5"/>
        <v>2914632.8869333337</v>
      </c>
      <c r="R14" s="28"/>
    </row>
    <row r="15" spans="1:18" x14ac:dyDescent="0.35">
      <c r="A15">
        <v>140184</v>
      </c>
      <c r="B15" s="24">
        <v>3023</v>
      </c>
      <c r="C15" s="25" t="s">
        <v>158</v>
      </c>
      <c r="D15" t="s">
        <v>164</v>
      </c>
      <c r="E15" s="26">
        <v>2569</v>
      </c>
      <c r="F15" s="64">
        <v>5132.4817999999996</v>
      </c>
      <c r="G15" s="64">
        <f t="shared" si="0"/>
        <v>1.9978520046710782</v>
      </c>
      <c r="H15" s="16">
        <v>2816</v>
      </c>
      <c r="I15" s="28">
        <f t="shared" si="1"/>
        <v>14453068.748799998</v>
      </c>
      <c r="J15" s="28"/>
      <c r="K15" s="26">
        <v>65329</v>
      </c>
      <c r="L15" s="64">
        <v>21927.242399999999</v>
      </c>
      <c r="M15" s="64">
        <f t="shared" si="2"/>
        <v>0.33564331919974283</v>
      </c>
      <c r="N15" s="65">
        <v>856</v>
      </c>
      <c r="O15" s="15">
        <f t="shared" si="4"/>
        <v>18769719.494399998</v>
      </c>
      <c r="P15" s="15">
        <f t="shared" si="3"/>
        <v>33222788.243199997</v>
      </c>
      <c r="Q15" s="15">
        <f t="shared" si="5"/>
        <v>11074262.747733332</v>
      </c>
      <c r="R15" s="28"/>
    </row>
    <row r="16" spans="1:18" x14ac:dyDescent="0.35">
      <c r="A16">
        <v>140053</v>
      </c>
      <c r="B16" s="24">
        <v>3025</v>
      </c>
      <c r="C16" s="25" t="s">
        <v>159</v>
      </c>
      <c r="D16" t="s">
        <v>164</v>
      </c>
      <c r="E16" s="26">
        <v>1079</v>
      </c>
      <c r="F16" s="64">
        <v>2953.1313000000005</v>
      </c>
      <c r="G16" s="64">
        <f t="shared" si="0"/>
        <v>2.7369150139017613</v>
      </c>
      <c r="H16" s="16">
        <v>2816</v>
      </c>
      <c r="I16" s="28">
        <f t="shared" si="1"/>
        <v>8316017.7408000017</v>
      </c>
      <c r="J16" s="28"/>
      <c r="K16" s="26">
        <v>87735</v>
      </c>
      <c r="L16" s="64">
        <v>27120.0311</v>
      </c>
      <c r="M16" s="64">
        <f t="shared" si="2"/>
        <v>0.30911302330882773</v>
      </c>
      <c r="N16" s="65">
        <v>856</v>
      </c>
      <c r="O16" s="15">
        <f t="shared" si="4"/>
        <v>23214746.621599998</v>
      </c>
      <c r="P16" s="15">
        <f t="shared" si="3"/>
        <v>31530764.362399999</v>
      </c>
      <c r="Q16" s="15">
        <f t="shared" si="5"/>
        <v>10510254.787466666</v>
      </c>
      <c r="R16" s="28"/>
    </row>
    <row r="17" spans="1:18" x14ac:dyDescent="0.35">
      <c r="A17">
        <v>140054</v>
      </c>
      <c r="B17" s="24">
        <v>3048</v>
      </c>
      <c r="C17" s="25" t="s">
        <v>160</v>
      </c>
      <c r="D17" t="s">
        <v>164</v>
      </c>
      <c r="E17" s="26">
        <v>1823</v>
      </c>
      <c r="F17" s="64">
        <v>3592.0680999999995</v>
      </c>
      <c r="G17" s="64">
        <f t="shared" si="0"/>
        <v>1.9704158529895774</v>
      </c>
      <c r="H17" s="16">
        <v>2816</v>
      </c>
      <c r="I17" s="28">
        <f t="shared" si="1"/>
        <v>10115263.769599998</v>
      </c>
      <c r="J17" s="28"/>
      <c r="K17" s="26">
        <v>65461</v>
      </c>
      <c r="L17" s="64">
        <v>20324.343799999995</v>
      </c>
      <c r="M17" s="64">
        <f t="shared" si="2"/>
        <v>0.31048019125891746</v>
      </c>
      <c r="N17" s="65">
        <v>856</v>
      </c>
      <c r="O17" s="15">
        <f t="shared" si="4"/>
        <v>17397638.292799994</v>
      </c>
      <c r="P17" s="15">
        <f t="shared" si="3"/>
        <v>27512902.062399991</v>
      </c>
      <c r="Q17" s="15">
        <f t="shared" si="5"/>
        <v>9170967.3541333303</v>
      </c>
      <c r="R17" s="28"/>
    </row>
    <row r="18" spans="1:18" x14ac:dyDescent="0.35">
      <c r="A18">
        <v>140164</v>
      </c>
      <c r="B18" s="24">
        <v>3055</v>
      </c>
      <c r="C18" s="25" t="s">
        <v>161</v>
      </c>
      <c r="D18" t="s">
        <v>164</v>
      </c>
      <c r="E18" s="26">
        <v>472</v>
      </c>
      <c r="F18" s="64">
        <v>554.32540000000006</v>
      </c>
      <c r="G18" s="64">
        <f t="shared" si="0"/>
        <v>1.1744182203389832</v>
      </c>
      <c r="H18" s="16">
        <v>2816</v>
      </c>
      <c r="I18" s="28">
        <f t="shared" si="1"/>
        <v>1560980.3264000001</v>
      </c>
      <c r="J18" s="28"/>
      <c r="K18" s="26">
        <v>11888</v>
      </c>
      <c r="L18" s="64">
        <v>3158.9395999999997</v>
      </c>
      <c r="M18" s="64">
        <f t="shared" si="2"/>
        <v>0.26572506729475098</v>
      </c>
      <c r="N18" s="65">
        <v>856</v>
      </c>
      <c r="O18" s="15">
        <f t="shared" si="4"/>
        <v>2704052.2975999997</v>
      </c>
      <c r="P18" s="15">
        <f t="shared" si="3"/>
        <v>4265032.6239999998</v>
      </c>
      <c r="Q18" s="15">
        <f t="shared" si="5"/>
        <v>1421677.5413333334</v>
      </c>
      <c r="R18" s="28"/>
    </row>
    <row r="19" spans="1:18" x14ac:dyDescent="0.35">
      <c r="A19">
        <v>140281</v>
      </c>
      <c r="B19" s="24">
        <v>3067</v>
      </c>
      <c r="C19" s="25" t="s">
        <v>162</v>
      </c>
      <c r="D19" t="s">
        <v>164</v>
      </c>
      <c r="E19" s="26">
        <v>173</v>
      </c>
      <c r="F19" s="64">
        <v>379.57980000000003</v>
      </c>
      <c r="G19" s="64">
        <f t="shared" si="0"/>
        <v>2.1941028901734105</v>
      </c>
      <c r="H19" s="16">
        <v>2816</v>
      </c>
      <c r="I19" s="28">
        <f t="shared" si="1"/>
        <v>1068896.7168000001</v>
      </c>
      <c r="J19" s="28"/>
      <c r="K19" s="26">
        <v>5021</v>
      </c>
      <c r="L19" s="64">
        <v>1253.8066000000001</v>
      </c>
      <c r="M19" s="64">
        <f t="shared" si="2"/>
        <v>0.24971252738498309</v>
      </c>
      <c r="N19" s="65">
        <v>856</v>
      </c>
      <c r="O19" s="15">
        <f t="shared" si="4"/>
        <v>1073258.4496000002</v>
      </c>
      <c r="P19" s="15">
        <f t="shared" si="3"/>
        <v>2142155.1664000005</v>
      </c>
      <c r="Q19" s="15">
        <f t="shared" si="5"/>
        <v>714051.72213333345</v>
      </c>
      <c r="R19" s="28"/>
    </row>
    <row r="20" spans="1:18" x14ac:dyDescent="0.35">
      <c r="A20">
        <v>140304</v>
      </c>
      <c r="B20" s="24">
        <v>3072</v>
      </c>
      <c r="C20" s="25" t="s">
        <v>163</v>
      </c>
      <c r="D20" t="s">
        <v>164</v>
      </c>
      <c r="E20" s="26">
        <v>810</v>
      </c>
      <c r="F20" s="64">
        <v>1024.7854</v>
      </c>
      <c r="G20" s="64">
        <f>IFERROR(F20/E20,0)</f>
        <v>1.265167160493827</v>
      </c>
      <c r="H20" s="16">
        <v>2816</v>
      </c>
      <c r="I20" s="28">
        <f>E20*G20*H20</f>
        <v>2885795.6864</v>
      </c>
      <c r="J20" s="28"/>
      <c r="K20" s="26">
        <v>36598</v>
      </c>
      <c r="L20" s="64">
        <v>6182.2696000000005</v>
      </c>
      <c r="M20" s="64">
        <f>IFERROR(L20/K20,0)</f>
        <v>0.1689237007486748</v>
      </c>
      <c r="N20" s="65">
        <v>856</v>
      </c>
      <c r="O20" s="15">
        <f>K20*M20*N20</f>
        <v>5292022.7776000006</v>
      </c>
      <c r="P20" s="15">
        <f>O20+I20</f>
        <v>8177818.4640000006</v>
      </c>
      <c r="Q20" s="15">
        <f>P20/3</f>
        <v>2725939.4880000004</v>
      </c>
      <c r="R20" s="15"/>
    </row>
    <row r="21" spans="1:18" x14ac:dyDescent="0.35">
      <c r="A21">
        <v>140067</v>
      </c>
      <c r="B21" s="24">
        <v>3073</v>
      </c>
      <c r="C21" s="25" t="s">
        <v>165</v>
      </c>
      <c r="D21" t="s">
        <v>164</v>
      </c>
      <c r="E21" s="26">
        <v>554</v>
      </c>
      <c r="F21" s="64">
        <v>717.21750000000009</v>
      </c>
      <c r="G21" s="64">
        <f t="shared" si="0"/>
        <v>1.2946164259927799</v>
      </c>
      <c r="H21" s="16">
        <v>2816</v>
      </c>
      <c r="I21" s="28">
        <f t="shared" si="1"/>
        <v>2019684.4800000002</v>
      </c>
      <c r="J21" s="28"/>
      <c r="K21" s="26">
        <v>22713</v>
      </c>
      <c r="L21" s="64">
        <v>8678.9770999999982</v>
      </c>
      <c r="M21" s="64">
        <f t="shared" si="2"/>
        <v>0.38211496059525374</v>
      </c>
      <c r="N21" s="65">
        <v>856</v>
      </c>
      <c r="O21" s="15">
        <f t="shared" si="4"/>
        <v>7429204.3975999989</v>
      </c>
      <c r="P21" s="15">
        <f t="shared" si="3"/>
        <v>9448888.8775999993</v>
      </c>
      <c r="Q21" s="15">
        <f t="shared" si="5"/>
        <v>3149629.6258666664</v>
      </c>
      <c r="R21" s="28"/>
    </row>
    <row r="22" spans="1:18" x14ac:dyDescent="0.35">
      <c r="A22">
        <v>140161</v>
      </c>
      <c r="B22" s="24">
        <v>3122</v>
      </c>
      <c r="C22" s="25" t="s">
        <v>166</v>
      </c>
      <c r="D22" t="s">
        <v>164</v>
      </c>
      <c r="E22" s="26">
        <v>1776</v>
      </c>
      <c r="F22" s="64">
        <v>3487.3109000000004</v>
      </c>
      <c r="G22" s="64">
        <f t="shared" si="0"/>
        <v>1.9635759572072073</v>
      </c>
      <c r="H22" s="16">
        <v>2816</v>
      </c>
      <c r="I22" s="28">
        <f t="shared" si="1"/>
        <v>9820267.4944000021</v>
      </c>
      <c r="J22" s="28"/>
      <c r="K22" s="26">
        <v>70668</v>
      </c>
      <c r="L22" s="64">
        <v>11969.7377</v>
      </c>
      <c r="M22" s="64">
        <f t="shared" si="2"/>
        <v>0.16937988481349409</v>
      </c>
      <c r="N22" s="65">
        <v>856</v>
      </c>
      <c r="O22" s="15">
        <f t="shared" si="4"/>
        <v>10246095.4712</v>
      </c>
      <c r="P22" s="15">
        <f t="shared" si="3"/>
        <v>20066362.965600003</v>
      </c>
      <c r="Q22" s="15">
        <f t="shared" si="5"/>
        <v>6688787.6552000009</v>
      </c>
      <c r="R22" s="28"/>
    </row>
    <row r="23" spans="1:18" x14ac:dyDescent="0.35">
      <c r="A23">
        <v>140052</v>
      </c>
      <c r="B23" s="24">
        <v>4001</v>
      </c>
      <c r="C23" s="25" t="s">
        <v>167</v>
      </c>
      <c r="D23" t="s">
        <v>164</v>
      </c>
      <c r="E23" s="26">
        <v>118</v>
      </c>
      <c r="F23" s="64">
        <v>125.5359</v>
      </c>
      <c r="G23" s="64">
        <f t="shared" si="0"/>
        <v>1.0638635593220338</v>
      </c>
      <c r="H23" s="16">
        <v>2816</v>
      </c>
      <c r="I23" s="28">
        <f t="shared" si="1"/>
        <v>353509.09439999994</v>
      </c>
      <c r="J23" s="28"/>
      <c r="K23" s="26">
        <v>14243</v>
      </c>
      <c r="L23" s="64">
        <v>3259.2118999999993</v>
      </c>
      <c r="M23" s="64">
        <f t="shared" si="2"/>
        <v>0.2288290318050972</v>
      </c>
      <c r="N23" s="65">
        <v>856</v>
      </c>
      <c r="O23" s="15">
        <f t="shared" si="4"/>
        <v>2789885.3863999993</v>
      </c>
      <c r="P23" s="15">
        <f t="shared" si="3"/>
        <v>3143394.4807999991</v>
      </c>
      <c r="Q23" s="15">
        <f t="shared" si="5"/>
        <v>1047798.1602666663</v>
      </c>
      <c r="R23" s="28"/>
    </row>
    <row r="24" spans="1:18" x14ac:dyDescent="0.35">
      <c r="A24">
        <v>140065</v>
      </c>
      <c r="B24" s="24">
        <v>4005</v>
      </c>
      <c r="C24" s="25" t="s">
        <v>168</v>
      </c>
      <c r="D24" t="s">
        <v>164</v>
      </c>
      <c r="E24" s="26">
        <v>52</v>
      </c>
      <c r="F24" s="64">
        <v>74.738199999999992</v>
      </c>
      <c r="G24" s="64">
        <f>IFERROR(F24/E24,0)</f>
        <v>1.4372730769230768</v>
      </c>
      <c r="H24" s="16">
        <v>2816</v>
      </c>
      <c r="I24" s="28">
        <f>E24*G24*H24</f>
        <v>210462.77119999999</v>
      </c>
      <c r="J24" s="28"/>
      <c r="K24" s="26">
        <v>7595</v>
      </c>
      <c r="L24" s="64">
        <v>1724.0636</v>
      </c>
      <c r="M24" s="64">
        <f>IFERROR(L24/K24,0)</f>
        <v>0.22699981566820276</v>
      </c>
      <c r="N24" s="65">
        <v>856</v>
      </c>
      <c r="O24" s="15">
        <f>K24*M24*N24</f>
        <v>1475798.4416</v>
      </c>
      <c r="P24" s="15">
        <f>O24+I24</f>
        <v>1686261.2128000001</v>
      </c>
      <c r="Q24" s="15">
        <f>P24/3</f>
        <v>562087.07093333337</v>
      </c>
      <c r="R24" s="15"/>
    </row>
    <row r="25" spans="1:18" x14ac:dyDescent="0.35">
      <c r="A25">
        <v>140155</v>
      </c>
      <c r="B25" s="24">
        <v>5008</v>
      </c>
      <c r="C25" s="25" t="s">
        <v>169</v>
      </c>
      <c r="D25" t="s">
        <v>164</v>
      </c>
      <c r="E25" s="26">
        <v>600</v>
      </c>
      <c r="F25" s="64">
        <v>605.81569999999977</v>
      </c>
      <c r="G25" s="64">
        <f t="shared" si="0"/>
        <v>1.009692833333333</v>
      </c>
      <c r="H25" s="16">
        <v>2816</v>
      </c>
      <c r="I25" s="28">
        <f t="shared" si="1"/>
        <v>1705977.0111999996</v>
      </c>
      <c r="J25" s="28"/>
      <c r="K25" s="26">
        <v>40122</v>
      </c>
      <c r="L25" s="64">
        <v>6654.1535000000003</v>
      </c>
      <c r="M25" s="64">
        <f t="shared" si="2"/>
        <v>0.16584800109665521</v>
      </c>
      <c r="N25" s="65">
        <v>856</v>
      </c>
      <c r="O25" s="15">
        <f t="shared" si="4"/>
        <v>5695955.3960000006</v>
      </c>
      <c r="P25" s="15">
        <f t="shared" si="3"/>
        <v>7401932.4072000002</v>
      </c>
      <c r="Q25" s="15">
        <f t="shared" si="5"/>
        <v>2467310.8023999999</v>
      </c>
      <c r="R25" s="28"/>
    </row>
    <row r="26" spans="1:18" x14ac:dyDescent="0.35">
      <c r="A26">
        <v>140093</v>
      </c>
      <c r="B26" s="24">
        <v>5011</v>
      </c>
      <c r="C26" s="25" t="s">
        <v>170</v>
      </c>
      <c r="D26" t="s">
        <v>164</v>
      </c>
      <c r="E26" s="26">
        <v>944</v>
      </c>
      <c r="F26" s="64">
        <v>1237.7197999999999</v>
      </c>
      <c r="G26" s="64">
        <f t="shared" si="0"/>
        <v>1.3111438559322033</v>
      </c>
      <c r="H26" s="16">
        <v>2816</v>
      </c>
      <c r="I26" s="28">
        <f t="shared" si="1"/>
        <v>3485418.9567999998</v>
      </c>
      <c r="J26" s="28"/>
      <c r="K26" s="26">
        <v>63316</v>
      </c>
      <c r="L26" s="64">
        <v>12060.519600000003</v>
      </c>
      <c r="M26" s="64">
        <f t="shared" si="2"/>
        <v>0.19048138859056168</v>
      </c>
      <c r="N26" s="65">
        <v>856</v>
      </c>
      <c r="O26" s="15">
        <f t="shared" si="4"/>
        <v>10323804.777600003</v>
      </c>
      <c r="P26" s="15">
        <f t="shared" si="3"/>
        <v>13809223.734400004</v>
      </c>
      <c r="Q26" s="15">
        <f t="shared" si="5"/>
        <v>4603074.5781333344</v>
      </c>
      <c r="R26" s="28"/>
    </row>
    <row r="27" spans="1:18" x14ac:dyDescent="0.35">
      <c r="B27" s="24">
        <v>5012</v>
      </c>
      <c r="C27" s="25" t="s">
        <v>171</v>
      </c>
      <c r="D27" t="s">
        <v>164</v>
      </c>
      <c r="E27" s="26">
        <v>316</v>
      </c>
      <c r="F27" s="64">
        <v>691.69419999999991</v>
      </c>
      <c r="G27" s="64">
        <f t="shared" si="0"/>
        <v>2.1889056962025313</v>
      </c>
      <c r="H27" s="16">
        <v>2816</v>
      </c>
      <c r="I27" s="28">
        <f t="shared" si="1"/>
        <v>1947810.8671999997</v>
      </c>
      <c r="J27" s="28"/>
      <c r="K27" s="26">
        <v>11699</v>
      </c>
      <c r="L27" s="64">
        <v>3514.6366000000003</v>
      </c>
      <c r="M27" s="64">
        <f t="shared" si="2"/>
        <v>0.30042196768954615</v>
      </c>
      <c r="N27" s="65">
        <v>856</v>
      </c>
      <c r="O27" s="15">
        <f t="shared" si="4"/>
        <v>3008528.9296000004</v>
      </c>
      <c r="P27" s="15">
        <f t="shared" si="3"/>
        <v>4956339.7968000006</v>
      </c>
      <c r="Q27" s="15">
        <f t="shared" si="5"/>
        <v>1652113.2656000003</v>
      </c>
      <c r="R27" s="28"/>
    </row>
    <row r="28" spans="1:18" x14ac:dyDescent="0.35">
      <c r="A28">
        <v>140186</v>
      </c>
      <c r="B28" s="24">
        <v>7002</v>
      </c>
      <c r="C28" s="25" t="s">
        <v>172</v>
      </c>
      <c r="D28" t="s">
        <v>164</v>
      </c>
      <c r="E28" s="26">
        <v>296</v>
      </c>
      <c r="F28" s="64">
        <v>295.8546</v>
      </c>
      <c r="G28" s="64">
        <f t="shared" si="0"/>
        <v>0.99950878378378383</v>
      </c>
      <c r="H28" s="16">
        <v>2816</v>
      </c>
      <c r="I28" s="28">
        <f t="shared" si="1"/>
        <v>833126.55359999998</v>
      </c>
      <c r="J28" s="28"/>
      <c r="K28" s="26">
        <v>23808</v>
      </c>
      <c r="L28" s="64">
        <v>3104.5252999999998</v>
      </c>
      <c r="M28" s="64">
        <f t="shared" si="2"/>
        <v>0.13039840809811826</v>
      </c>
      <c r="N28" s="65">
        <v>856</v>
      </c>
      <c r="O28" s="15">
        <f t="shared" si="4"/>
        <v>2657473.6567999995</v>
      </c>
      <c r="P28" s="15">
        <f t="shared" si="3"/>
        <v>3490600.2103999993</v>
      </c>
      <c r="Q28" s="15">
        <f t="shared" si="5"/>
        <v>1163533.4034666664</v>
      </c>
      <c r="R28" s="28"/>
    </row>
    <row r="29" spans="1:18" x14ac:dyDescent="0.35">
      <c r="A29">
        <v>140119</v>
      </c>
      <c r="B29" s="24">
        <v>8006</v>
      </c>
      <c r="C29" s="25" t="s">
        <v>173</v>
      </c>
      <c r="D29" t="s">
        <v>164</v>
      </c>
      <c r="E29" s="26">
        <v>771</v>
      </c>
      <c r="F29" s="64">
        <v>959.82290000000046</v>
      </c>
      <c r="G29" s="64">
        <f t="shared" si="0"/>
        <v>1.2449064850843068</v>
      </c>
      <c r="H29" s="16">
        <v>2816</v>
      </c>
      <c r="I29" s="28">
        <f t="shared" si="1"/>
        <v>2702861.2864000015</v>
      </c>
      <c r="J29" s="28"/>
      <c r="K29" s="26">
        <v>37997</v>
      </c>
      <c r="L29" s="64">
        <v>9457.4123999999993</v>
      </c>
      <c r="M29" s="64">
        <f t="shared" si="2"/>
        <v>0.24889892359923149</v>
      </c>
      <c r="N29" s="65">
        <v>856</v>
      </c>
      <c r="O29" s="15">
        <f t="shared" si="4"/>
        <v>8095545.0143999998</v>
      </c>
      <c r="P29" s="15">
        <f t="shared" si="3"/>
        <v>10798406.300800001</v>
      </c>
      <c r="Q29" s="15">
        <f t="shared" si="5"/>
        <v>3599468.7669333336</v>
      </c>
      <c r="R29" s="28"/>
    </row>
    <row r="30" spans="1:18" x14ac:dyDescent="0.35">
      <c r="A30">
        <v>140189</v>
      </c>
      <c r="B30" s="24">
        <v>8008</v>
      </c>
      <c r="C30" s="25" t="s">
        <v>174</v>
      </c>
      <c r="D30" t="s">
        <v>164</v>
      </c>
      <c r="E30" s="26">
        <v>160</v>
      </c>
      <c r="F30" s="64">
        <v>252.9237</v>
      </c>
      <c r="G30" s="64">
        <f t="shared" si="0"/>
        <v>1.5807731249999999</v>
      </c>
      <c r="H30" s="16">
        <v>2816</v>
      </c>
      <c r="I30" s="28">
        <f t="shared" si="1"/>
        <v>712233.13919999998</v>
      </c>
      <c r="J30" s="28"/>
      <c r="K30" s="26">
        <v>30532</v>
      </c>
      <c r="L30" s="64">
        <v>5789.1290000000008</v>
      </c>
      <c r="M30" s="64">
        <f t="shared" si="2"/>
        <v>0.18960857461024502</v>
      </c>
      <c r="N30" s="65">
        <v>856</v>
      </c>
      <c r="O30" s="15">
        <f t="shared" si="4"/>
        <v>4955494.4240000006</v>
      </c>
      <c r="P30" s="15">
        <f t="shared" si="3"/>
        <v>5667727.5632000007</v>
      </c>
      <c r="Q30" s="15">
        <f t="shared" si="5"/>
        <v>1889242.5210666668</v>
      </c>
      <c r="R30" s="28"/>
    </row>
    <row r="31" spans="1:18" x14ac:dyDescent="0.35">
      <c r="A31">
        <v>140008</v>
      </c>
      <c r="B31" s="24">
        <v>8016</v>
      </c>
      <c r="C31" s="25" t="s">
        <v>175</v>
      </c>
      <c r="D31" t="s">
        <v>164</v>
      </c>
      <c r="E31" s="26">
        <v>271</v>
      </c>
      <c r="F31" s="64">
        <v>556.29070000000002</v>
      </c>
      <c r="G31" s="64">
        <f>IFERROR(F31/E31,0)</f>
        <v>2.0527332103321032</v>
      </c>
      <c r="H31" s="16">
        <v>2816</v>
      </c>
      <c r="I31" s="28">
        <f>E31*G31*H31</f>
        <v>1566514.6112000002</v>
      </c>
      <c r="J31" s="28"/>
      <c r="K31" s="26">
        <v>13932</v>
      </c>
      <c r="L31" s="64">
        <v>4578.0566000000008</v>
      </c>
      <c r="M31" s="64">
        <f>IFERROR(L31/K31,0)</f>
        <v>0.32860010048808502</v>
      </c>
      <c r="N31" s="65">
        <v>856</v>
      </c>
      <c r="O31" s="15">
        <f>K31*M31*N31</f>
        <v>3918816.4496000009</v>
      </c>
      <c r="P31" s="15">
        <f>O31+I31</f>
        <v>5485331.060800001</v>
      </c>
      <c r="Q31" s="15">
        <f>P31/3</f>
        <v>1828443.6869333338</v>
      </c>
      <c r="R31" s="15"/>
    </row>
    <row r="32" spans="1:18" x14ac:dyDescent="0.35">
      <c r="A32">
        <v>140228</v>
      </c>
      <c r="B32" s="24">
        <v>8019</v>
      </c>
      <c r="C32" s="25" t="s">
        <v>176</v>
      </c>
      <c r="D32" t="s">
        <v>164</v>
      </c>
      <c r="E32" s="26">
        <v>114</v>
      </c>
      <c r="F32" s="64">
        <v>91.006900000000044</v>
      </c>
      <c r="G32" s="64">
        <f t="shared" si="0"/>
        <v>0.79830614035087755</v>
      </c>
      <c r="H32" s="16">
        <v>2816</v>
      </c>
      <c r="I32" s="28">
        <f t="shared" si="1"/>
        <v>256275.43040000013</v>
      </c>
      <c r="J32" s="28"/>
      <c r="K32" s="26">
        <v>6728</v>
      </c>
      <c r="L32" s="64">
        <v>1475.5035</v>
      </c>
      <c r="M32" s="64">
        <f t="shared" si="2"/>
        <v>0.21930789239001189</v>
      </c>
      <c r="N32" s="65">
        <v>856</v>
      </c>
      <c r="O32" s="15">
        <f t="shared" si="4"/>
        <v>1263030.996</v>
      </c>
      <c r="P32" s="15">
        <f t="shared" si="3"/>
        <v>1519306.4264000002</v>
      </c>
      <c r="Q32" s="15">
        <f t="shared" si="5"/>
        <v>506435.47546666674</v>
      </c>
      <c r="R32" s="28"/>
    </row>
    <row r="33" spans="1:18" x14ac:dyDescent="0.35">
      <c r="A33">
        <v>140209</v>
      </c>
      <c r="B33" s="24">
        <v>10003</v>
      </c>
      <c r="C33" s="25" t="s">
        <v>177</v>
      </c>
      <c r="D33" t="s">
        <v>164</v>
      </c>
      <c r="E33" s="26">
        <v>830</v>
      </c>
      <c r="F33" s="64">
        <v>1102.3182999999999</v>
      </c>
      <c r="G33" s="64">
        <f t="shared" si="0"/>
        <v>1.3280943373493974</v>
      </c>
      <c r="H33" s="16">
        <v>2816</v>
      </c>
      <c r="I33" s="28">
        <f t="shared" si="1"/>
        <v>3104128.3328</v>
      </c>
      <c r="J33" s="28"/>
      <c r="K33" s="26">
        <v>23721</v>
      </c>
      <c r="L33" s="64">
        <v>5938.7206000000006</v>
      </c>
      <c r="M33" s="64">
        <f t="shared" si="2"/>
        <v>0.25035709287129548</v>
      </c>
      <c r="N33" s="65">
        <v>856</v>
      </c>
      <c r="O33" s="15">
        <f t="shared" si="4"/>
        <v>5083544.8336000005</v>
      </c>
      <c r="P33" s="15">
        <f t="shared" si="3"/>
        <v>8187673.1664000005</v>
      </c>
      <c r="Q33" s="15">
        <f t="shared" si="5"/>
        <v>2729224.3888000003</v>
      </c>
      <c r="R33" s="28"/>
    </row>
    <row r="34" spans="1:18" x14ac:dyDescent="0.35">
      <c r="A34">
        <v>140088</v>
      </c>
      <c r="B34" s="24">
        <v>11001</v>
      </c>
      <c r="C34" s="25" t="s">
        <v>178</v>
      </c>
      <c r="D34" t="s">
        <v>164</v>
      </c>
      <c r="E34" s="26">
        <v>240</v>
      </c>
      <c r="F34" s="64">
        <v>295.2294</v>
      </c>
      <c r="G34" s="64">
        <f t="shared" si="0"/>
        <v>1.2301225</v>
      </c>
      <c r="H34" s="16">
        <v>2816</v>
      </c>
      <c r="I34" s="28">
        <f t="shared" si="1"/>
        <v>831365.99040000001</v>
      </c>
      <c r="J34" s="28"/>
      <c r="K34" s="26">
        <v>10488</v>
      </c>
      <c r="L34" s="64">
        <v>3598.7355000000002</v>
      </c>
      <c r="M34" s="64">
        <f t="shared" si="2"/>
        <v>0.34312886155606409</v>
      </c>
      <c r="N34" s="65">
        <v>856</v>
      </c>
      <c r="O34" s="15">
        <f t="shared" si="4"/>
        <v>3080517.588</v>
      </c>
      <c r="P34" s="15">
        <f t="shared" si="3"/>
        <v>3911883.5784</v>
      </c>
      <c r="Q34" s="15">
        <f t="shared" si="5"/>
        <v>1303961.1928000001</v>
      </c>
      <c r="R34" s="28"/>
    </row>
    <row r="35" spans="1:18" x14ac:dyDescent="0.35">
      <c r="A35">
        <v>140084</v>
      </c>
      <c r="B35" s="24">
        <v>11006</v>
      </c>
      <c r="C35" s="25" t="s">
        <v>179</v>
      </c>
      <c r="D35" t="s">
        <v>164</v>
      </c>
      <c r="E35" s="26">
        <v>521</v>
      </c>
      <c r="F35" s="64">
        <v>517.44270000000029</v>
      </c>
      <c r="G35" s="64">
        <f t="shared" si="0"/>
        <v>0.99317216890595061</v>
      </c>
      <c r="H35" s="16">
        <v>2816</v>
      </c>
      <c r="I35" s="28">
        <f t="shared" si="1"/>
        <v>1457118.6432000007</v>
      </c>
      <c r="J35" s="28"/>
      <c r="K35" s="26">
        <v>30893</v>
      </c>
      <c r="L35" s="64">
        <v>6898.4112999999998</v>
      </c>
      <c r="M35" s="64">
        <f t="shared" si="2"/>
        <v>0.22330014242708704</v>
      </c>
      <c r="N35" s="65">
        <v>856</v>
      </c>
      <c r="O35" s="15">
        <f t="shared" si="4"/>
        <v>5905040.0728000002</v>
      </c>
      <c r="P35" s="15">
        <f t="shared" si="3"/>
        <v>7362158.7160000009</v>
      </c>
      <c r="Q35" s="15">
        <f t="shared" si="5"/>
        <v>2454052.9053333336</v>
      </c>
      <c r="R35" s="28"/>
    </row>
    <row r="36" spans="1:18" x14ac:dyDescent="0.35">
      <c r="B36" s="24">
        <v>13020</v>
      </c>
      <c r="C36" s="25" t="s">
        <v>180</v>
      </c>
      <c r="D36" t="s">
        <v>164</v>
      </c>
      <c r="E36" s="26">
        <v>677</v>
      </c>
      <c r="F36" s="64">
        <v>853.12660000000005</v>
      </c>
      <c r="G36" s="64">
        <f t="shared" si="0"/>
        <v>1.2601574593796161</v>
      </c>
      <c r="H36" s="16">
        <v>2816</v>
      </c>
      <c r="I36" s="28">
        <f t="shared" si="1"/>
        <v>2402404.5056000003</v>
      </c>
      <c r="J36" s="28"/>
      <c r="K36" s="26">
        <v>23525</v>
      </c>
      <c r="L36" s="64">
        <v>7749.5929999999998</v>
      </c>
      <c r="M36" s="64">
        <f t="shared" si="2"/>
        <v>0.32941946865037192</v>
      </c>
      <c r="N36" s="65">
        <v>856</v>
      </c>
      <c r="O36" s="15">
        <f t="shared" si="4"/>
        <v>6633651.6079999991</v>
      </c>
      <c r="P36" s="15">
        <f t="shared" si="3"/>
        <v>9036056.1135999989</v>
      </c>
      <c r="Q36" s="15">
        <f t="shared" si="5"/>
        <v>3012018.704533333</v>
      </c>
      <c r="R36" s="28"/>
    </row>
    <row r="37" spans="1:18" x14ac:dyDescent="0.35">
      <c r="B37" s="24">
        <v>13027</v>
      </c>
      <c r="C37" s="25" t="s">
        <v>181</v>
      </c>
      <c r="D37" t="s">
        <v>164</v>
      </c>
      <c r="E37" s="26">
        <v>927</v>
      </c>
      <c r="F37" s="64">
        <v>2134.1531999999997</v>
      </c>
      <c r="G37" s="64">
        <f t="shared" si="0"/>
        <v>2.3022148867313912</v>
      </c>
      <c r="H37" s="16">
        <v>2816</v>
      </c>
      <c r="I37" s="28">
        <f t="shared" si="1"/>
        <v>6009775.411199999</v>
      </c>
      <c r="J37" s="28"/>
      <c r="K37" s="26">
        <v>74311</v>
      </c>
      <c r="L37" s="64">
        <v>13358.909600000001</v>
      </c>
      <c r="M37" s="64">
        <f t="shared" si="2"/>
        <v>0.17977028434552086</v>
      </c>
      <c r="N37" s="65">
        <v>856</v>
      </c>
      <c r="O37" s="15">
        <f t="shared" si="4"/>
        <v>11435226.617600001</v>
      </c>
      <c r="P37" s="15">
        <f t="shared" si="3"/>
        <v>17445002.0288</v>
      </c>
      <c r="Q37" s="15">
        <f t="shared" si="5"/>
        <v>5815000.6762666665</v>
      </c>
      <c r="R37" s="28"/>
    </row>
    <row r="38" spans="1:18" x14ac:dyDescent="0.35">
      <c r="A38">
        <v>140064</v>
      </c>
      <c r="B38" s="24">
        <v>13046</v>
      </c>
      <c r="C38" s="25" t="s">
        <v>182</v>
      </c>
      <c r="D38" t="s">
        <v>164</v>
      </c>
      <c r="E38" s="26">
        <v>347</v>
      </c>
      <c r="F38" s="64">
        <v>314.03390000000002</v>
      </c>
      <c r="G38" s="64">
        <f t="shared" si="0"/>
        <v>0.90499682997118158</v>
      </c>
      <c r="H38" s="16">
        <v>2816</v>
      </c>
      <c r="I38" s="28">
        <f t="shared" si="1"/>
        <v>884319.46240000008</v>
      </c>
      <c r="J38" s="28"/>
      <c r="K38" s="26">
        <v>33621</v>
      </c>
      <c r="L38" s="64">
        <v>7831.2489000000005</v>
      </c>
      <c r="M38" s="64">
        <f t="shared" si="2"/>
        <v>0.23292730436334436</v>
      </c>
      <c r="N38" s="65">
        <v>856</v>
      </c>
      <c r="O38" s="15">
        <f t="shared" si="4"/>
        <v>6703549.0584000004</v>
      </c>
      <c r="P38" s="15">
        <f t="shared" si="3"/>
        <v>7587868.5208000001</v>
      </c>
      <c r="Q38" s="15">
        <f t="shared" si="5"/>
        <v>2529289.5069333334</v>
      </c>
      <c r="R38" s="28"/>
    </row>
    <row r="39" spans="1:18" x14ac:dyDescent="0.35">
      <c r="B39" s="24">
        <v>13047</v>
      </c>
      <c r="C39" s="25" t="s">
        <v>183</v>
      </c>
      <c r="D39" t="s">
        <v>164</v>
      </c>
      <c r="E39" s="26">
        <v>312</v>
      </c>
      <c r="F39" s="64">
        <v>253.00149999999996</v>
      </c>
      <c r="G39" s="64">
        <f t="shared" si="0"/>
        <v>0.8109022435897435</v>
      </c>
      <c r="H39" s="16">
        <v>2816</v>
      </c>
      <c r="I39" s="28">
        <f t="shared" si="1"/>
        <v>712452.22399999993</v>
      </c>
      <c r="J39" s="28"/>
      <c r="K39" s="26">
        <v>16845</v>
      </c>
      <c r="L39" s="64">
        <v>4382.1019000000006</v>
      </c>
      <c r="M39" s="64">
        <f t="shared" si="2"/>
        <v>0.26014258830513509</v>
      </c>
      <c r="N39" s="65">
        <v>856</v>
      </c>
      <c r="O39" s="15">
        <f t="shared" si="4"/>
        <v>3751079.2264000005</v>
      </c>
      <c r="P39" s="15">
        <f t="shared" si="3"/>
        <v>4463531.4504000004</v>
      </c>
      <c r="Q39" s="15">
        <f t="shared" si="5"/>
        <v>1487843.8168000001</v>
      </c>
    </row>
    <row r="40" spans="1:18" x14ac:dyDescent="0.35">
      <c r="B40" s="24">
        <v>14002</v>
      </c>
      <c r="C40" s="25" t="s">
        <v>184</v>
      </c>
      <c r="D40" t="s">
        <v>164</v>
      </c>
      <c r="E40" s="26">
        <v>490</v>
      </c>
      <c r="F40" s="64">
        <v>626.48520000000008</v>
      </c>
      <c r="G40" s="64">
        <f t="shared" si="0"/>
        <v>1.278541224489796</v>
      </c>
      <c r="H40" s="16">
        <v>2816</v>
      </c>
      <c r="I40" s="28">
        <f t="shared" si="1"/>
        <v>1764182.3232000002</v>
      </c>
      <c r="J40" s="28"/>
      <c r="K40" s="26">
        <v>33016</v>
      </c>
      <c r="L40" s="64">
        <v>7096.6988000000001</v>
      </c>
      <c r="M40" s="64">
        <f t="shared" si="2"/>
        <v>0.21494726193360794</v>
      </c>
      <c r="N40" s="65">
        <v>856</v>
      </c>
      <c r="O40" s="15">
        <f t="shared" si="4"/>
        <v>6074774.1727999998</v>
      </c>
      <c r="P40" s="15">
        <f t="shared" si="3"/>
        <v>7838956.4960000003</v>
      </c>
      <c r="Q40" s="15">
        <f t="shared" si="5"/>
        <v>2612985.4986666669</v>
      </c>
    </row>
    <row r="41" spans="1:18" x14ac:dyDescent="0.35">
      <c r="B41" s="24">
        <v>15008</v>
      </c>
      <c r="C41" s="25" t="s">
        <v>185</v>
      </c>
      <c r="D41" t="s">
        <v>164</v>
      </c>
      <c r="E41" s="26">
        <v>2275</v>
      </c>
      <c r="F41" s="64">
        <v>4362.4303</v>
      </c>
      <c r="G41" s="64">
        <f t="shared" si="0"/>
        <v>1.9175517802197801</v>
      </c>
      <c r="H41" s="16">
        <v>2816</v>
      </c>
      <c r="I41" s="28">
        <f t="shared" si="1"/>
        <v>12284603.7248</v>
      </c>
      <c r="J41" s="28"/>
      <c r="K41" s="26">
        <v>39828</v>
      </c>
      <c r="L41" s="64">
        <v>15015.076500000005</v>
      </c>
      <c r="M41" s="64">
        <f t="shared" si="2"/>
        <v>0.37699800391684252</v>
      </c>
      <c r="N41" s="65">
        <v>856</v>
      </c>
      <c r="O41" s="15">
        <f t="shared" si="4"/>
        <v>12852905.484000003</v>
      </c>
      <c r="P41" s="15">
        <f t="shared" si="3"/>
        <v>25137509.208800003</v>
      </c>
      <c r="Q41" s="15">
        <f t="shared" si="5"/>
        <v>8379169.736266668</v>
      </c>
    </row>
    <row r="42" spans="1:18" x14ac:dyDescent="0.35">
      <c r="B42" s="24">
        <v>16006</v>
      </c>
      <c r="C42" s="25" t="s">
        <v>186</v>
      </c>
      <c r="D42" t="s">
        <v>164</v>
      </c>
      <c r="E42" s="26">
        <v>1177</v>
      </c>
      <c r="F42" s="64">
        <v>1281.0899000000004</v>
      </c>
      <c r="G42" s="64">
        <f t="shared" si="0"/>
        <v>1.0884366185216656</v>
      </c>
      <c r="H42" s="16">
        <v>2816</v>
      </c>
      <c r="I42" s="28">
        <f t="shared" si="1"/>
        <v>3607549.158400001</v>
      </c>
      <c r="J42" s="28"/>
      <c r="K42" s="26">
        <v>34799</v>
      </c>
      <c r="L42" s="64">
        <v>6258.1762999999983</v>
      </c>
      <c r="M42" s="64">
        <f t="shared" si="2"/>
        <v>0.17983782005230031</v>
      </c>
      <c r="N42" s="65">
        <v>856</v>
      </c>
      <c r="O42" s="15">
        <f t="shared" si="4"/>
        <v>5356998.9127999982</v>
      </c>
      <c r="P42" s="15">
        <f t="shared" si="3"/>
        <v>8964548.0711999983</v>
      </c>
      <c r="Q42" s="15">
        <f t="shared" si="5"/>
        <v>2988182.6903999993</v>
      </c>
    </row>
    <row r="43" spans="1:18" x14ac:dyDescent="0.35">
      <c r="B43" s="24">
        <v>16007</v>
      </c>
      <c r="C43" s="25" t="s">
        <v>187</v>
      </c>
      <c r="D43" t="s">
        <v>164</v>
      </c>
      <c r="E43" s="26">
        <v>1601</v>
      </c>
      <c r="F43" s="64">
        <v>3562.1448</v>
      </c>
      <c r="G43" s="64">
        <f t="shared" si="0"/>
        <v>2.2249499063085572</v>
      </c>
      <c r="H43" s="16">
        <v>2816</v>
      </c>
      <c r="I43" s="28">
        <f t="shared" si="1"/>
        <v>10030999.7568</v>
      </c>
      <c r="J43" s="28"/>
      <c r="K43" s="26">
        <v>113056</v>
      </c>
      <c r="L43" s="64">
        <v>22157.605400000004</v>
      </c>
      <c r="M43" s="64">
        <f t="shared" si="2"/>
        <v>0.19598787680441554</v>
      </c>
      <c r="N43" s="65">
        <v>856</v>
      </c>
      <c r="O43" s="15">
        <f t="shared" si="4"/>
        <v>18966910.222400002</v>
      </c>
      <c r="P43" s="15">
        <f t="shared" si="3"/>
        <v>28997909.979200002</v>
      </c>
      <c r="Q43" s="15">
        <f t="shared" si="5"/>
        <v>9665969.9930666666</v>
      </c>
    </row>
    <row r="44" spans="1:18" x14ac:dyDescent="0.35">
      <c r="B44" s="66">
        <v>18005</v>
      </c>
      <c r="C44" s="25" t="s">
        <v>188</v>
      </c>
      <c r="D44" t="s">
        <v>164</v>
      </c>
      <c r="E44" s="26">
        <v>199</v>
      </c>
      <c r="F44" s="64">
        <v>438.53999999999996</v>
      </c>
      <c r="G44" s="64">
        <f>IFERROR(F44/E44,0)</f>
        <v>2.2037185929648238</v>
      </c>
      <c r="H44" s="16">
        <v>2816</v>
      </c>
      <c r="I44" s="28">
        <f>E44*G44*H44</f>
        <v>1234928.6399999997</v>
      </c>
      <c r="J44" s="28"/>
      <c r="K44" s="26">
        <v>13553</v>
      </c>
      <c r="L44" s="64">
        <v>2289.9171999999999</v>
      </c>
      <c r="M44" s="64">
        <f>IFERROR(L44/K44,0)</f>
        <v>0.16896017117981257</v>
      </c>
      <c r="N44" s="65">
        <v>856</v>
      </c>
      <c r="O44" s="15">
        <f>K44*M44*N44</f>
        <v>1960169.1231999998</v>
      </c>
      <c r="P44" s="15">
        <f>O44+I44</f>
        <v>3195097.7631999995</v>
      </c>
      <c r="Q44" s="15">
        <f>P44/3</f>
        <v>1065032.5877333332</v>
      </c>
    </row>
    <row r="45" spans="1:18" x14ac:dyDescent="0.35">
      <c r="B45" s="24">
        <v>18006</v>
      </c>
      <c r="C45" s="25" t="s">
        <v>189</v>
      </c>
      <c r="D45" t="s">
        <v>164</v>
      </c>
      <c r="E45" s="26">
        <v>1393</v>
      </c>
      <c r="F45" s="64">
        <v>1620.9131000000004</v>
      </c>
      <c r="G45" s="64">
        <f t="shared" si="0"/>
        <v>1.1636131371141425</v>
      </c>
      <c r="H45" s="16">
        <v>2816</v>
      </c>
      <c r="I45" s="28">
        <f t="shared" si="1"/>
        <v>4564491.2896000016</v>
      </c>
      <c r="J45" s="28"/>
      <c r="K45" s="26">
        <v>72301</v>
      </c>
      <c r="L45" s="64">
        <v>15101.485099999998</v>
      </c>
      <c r="M45" s="64">
        <f t="shared" si="2"/>
        <v>0.20886965740446187</v>
      </c>
      <c r="N45" s="65">
        <v>856</v>
      </c>
      <c r="O45" s="15">
        <f t="shared" si="4"/>
        <v>12926871.245599998</v>
      </c>
      <c r="P45" s="15">
        <f t="shared" si="3"/>
        <v>17491362.5352</v>
      </c>
      <c r="Q45" s="15">
        <f t="shared" si="5"/>
        <v>5830454.1783999996</v>
      </c>
    </row>
    <row r="46" spans="1:18" x14ac:dyDescent="0.35">
      <c r="B46" s="24">
        <v>18015</v>
      </c>
      <c r="C46" s="25" t="s">
        <v>190</v>
      </c>
      <c r="D46" t="s">
        <v>164</v>
      </c>
      <c r="E46" s="26">
        <v>535</v>
      </c>
      <c r="F46" s="64">
        <v>523.06589999999994</v>
      </c>
      <c r="G46" s="64">
        <f t="shared" si="0"/>
        <v>0.97769327102803727</v>
      </c>
      <c r="H46" s="16">
        <v>2816</v>
      </c>
      <c r="I46" s="28">
        <f t="shared" si="1"/>
        <v>1472953.5743999998</v>
      </c>
      <c r="J46" s="28"/>
      <c r="K46" s="26">
        <v>29299</v>
      </c>
      <c r="L46" s="64">
        <v>5427.0443999999998</v>
      </c>
      <c r="M46" s="64">
        <f t="shared" si="2"/>
        <v>0.18522968019386327</v>
      </c>
      <c r="N46" s="65">
        <v>856</v>
      </c>
      <c r="O46" s="15">
        <f t="shared" si="4"/>
        <v>4645550.0063999994</v>
      </c>
      <c r="P46" s="15">
        <f t="shared" si="3"/>
        <v>6118503.5807999987</v>
      </c>
      <c r="Q46" s="15">
        <f t="shared" si="5"/>
        <v>2039501.1935999996</v>
      </c>
    </row>
    <row r="47" spans="1:18" x14ac:dyDescent="0.35">
      <c r="B47" s="24">
        <v>19006</v>
      </c>
      <c r="C47" s="25" t="s">
        <v>191</v>
      </c>
      <c r="D47" t="s">
        <v>164</v>
      </c>
      <c r="E47" s="26">
        <v>984</v>
      </c>
      <c r="F47" s="64">
        <v>1598.0080999999998</v>
      </c>
      <c r="G47" s="64">
        <f t="shared" si="0"/>
        <v>1.6239919715447153</v>
      </c>
      <c r="H47" s="16">
        <v>2816</v>
      </c>
      <c r="I47" s="28">
        <f t="shared" si="1"/>
        <v>4499990.8095999993</v>
      </c>
      <c r="J47" s="28"/>
      <c r="K47" s="26">
        <v>71526</v>
      </c>
      <c r="L47" s="64">
        <v>12105.4884</v>
      </c>
      <c r="M47" s="64">
        <f t="shared" si="2"/>
        <v>0.16924598607499372</v>
      </c>
      <c r="N47" s="65">
        <v>856</v>
      </c>
      <c r="O47" s="15">
        <f t="shared" si="4"/>
        <v>10362298.0704</v>
      </c>
      <c r="P47" s="15">
        <f t="shared" si="3"/>
        <v>14862288.879999999</v>
      </c>
      <c r="Q47" s="15">
        <f t="shared" si="5"/>
        <v>4954096.293333333</v>
      </c>
    </row>
    <row r="48" spans="1:18" x14ac:dyDescent="0.35">
      <c r="B48" s="24">
        <v>19007</v>
      </c>
      <c r="C48" s="25" t="s">
        <v>192</v>
      </c>
      <c r="D48" t="s">
        <v>164</v>
      </c>
      <c r="E48" s="26">
        <v>1042</v>
      </c>
      <c r="F48" s="64">
        <v>1543.2942</v>
      </c>
      <c r="G48" s="64">
        <f t="shared" si="0"/>
        <v>1.4810884836852207</v>
      </c>
      <c r="H48" s="16">
        <v>2816</v>
      </c>
      <c r="I48" s="28">
        <f t="shared" si="1"/>
        <v>4345916.4671999998</v>
      </c>
      <c r="J48" s="28"/>
      <c r="K48" s="26">
        <v>21501</v>
      </c>
      <c r="L48" s="64">
        <v>7717.2542999999987</v>
      </c>
      <c r="M48" s="64">
        <f t="shared" si="2"/>
        <v>0.35892536626203425</v>
      </c>
      <c r="N48" s="65">
        <v>856</v>
      </c>
      <c r="O48" s="15">
        <f t="shared" si="4"/>
        <v>6605969.6807999993</v>
      </c>
      <c r="P48" s="15">
        <f t="shared" si="3"/>
        <v>10951886.147999998</v>
      </c>
      <c r="Q48" s="15">
        <f t="shared" si="5"/>
        <v>3650628.7159999995</v>
      </c>
    </row>
    <row r="49" spans="2:17" x14ac:dyDescent="0.35">
      <c r="B49" s="24">
        <v>21002</v>
      </c>
      <c r="C49" s="25" t="s">
        <v>193</v>
      </c>
      <c r="D49" t="s">
        <v>164</v>
      </c>
      <c r="E49" s="26">
        <v>1459</v>
      </c>
      <c r="F49" s="64">
        <v>2372.6172000000001</v>
      </c>
      <c r="G49" s="64">
        <f t="shared" si="0"/>
        <v>1.6261941055517479</v>
      </c>
      <c r="H49" s="16">
        <v>2816</v>
      </c>
      <c r="I49" s="28">
        <f t="shared" si="1"/>
        <v>6681290.0352000007</v>
      </c>
      <c r="J49" s="28"/>
      <c r="K49" s="26">
        <v>115575</v>
      </c>
      <c r="L49" s="64">
        <v>23367.583299999998</v>
      </c>
      <c r="M49" s="64">
        <f t="shared" si="2"/>
        <v>0.20218544927536231</v>
      </c>
      <c r="N49" s="65">
        <v>856</v>
      </c>
      <c r="O49" s="15">
        <f t="shared" si="4"/>
        <v>20002651.3048</v>
      </c>
      <c r="P49" s="15">
        <f t="shared" si="3"/>
        <v>26683941.34</v>
      </c>
      <c r="Q49" s="15">
        <f t="shared" si="5"/>
        <v>8894647.1133333333</v>
      </c>
    </row>
    <row r="50" spans="2:17" x14ac:dyDescent="0.35">
      <c r="B50" s="24">
        <v>23003</v>
      </c>
      <c r="C50" s="25" t="s">
        <v>194</v>
      </c>
      <c r="D50" t="s">
        <v>164</v>
      </c>
      <c r="E50" s="26">
        <v>425</v>
      </c>
      <c r="F50" s="64">
        <v>517.02210000000002</v>
      </c>
      <c r="G50" s="64">
        <f t="shared" si="0"/>
        <v>1.2165225882352941</v>
      </c>
      <c r="H50" s="16">
        <v>2816</v>
      </c>
      <c r="I50" s="28">
        <f t="shared" si="1"/>
        <v>1455934.2336000002</v>
      </c>
      <c r="J50" s="28"/>
      <c r="K50" s="26">
        <v>14542</v>
      </c>
      <c r="L50" s="64">
        <v>3353.1188999999999</v>
      </c>
      <c r="M50" s="64">
        <f t="shared" si="2"/>
        <v>0.23058168752578737</v>
      </c>
      <c r="N50" s="65">
        <v>856</v>
      </c>
      <c r="O50" s="15">
        <f t="shared" si="4"/>
        <v>2870269.7783999997</v>
      </c>
      <c r="P50" s="15">
        <f t="shared" si="3"/>
        <v>4326204.0120000001</v>
      </c>
      <c r="Q50" s="15">
        <f t="shared" si="5"/>
        <v>1442068.004</v>
      </c>
    </row>
    <row r="51" spans="2:17" x14ac:dyDescent="0.35">
      <c r="B51" s="24">
        <v>23008</v>
      </c>
      <c r="C51" s="25" t="s">
        <v>195</v>
      </c>
      <c r="D51" t="s">
        <v>164</v>
      </c>
      <c r="E51" s="26">
        <v>585</v>
      </c>
      <c r="F51" s="64">
        <v>981.7476999999999</v>
      </c>
      <c r="G51" s="64">
        <f t="shared" si="0"/>
        <v>1.6782011965811965</v>
      </c>
      <c r="H51" s="16">
        <v>2816</v>
      </c>
      <c r="I51" s="28">
        <f t="shared" si="1"/>
        <v>2764601.5231999997</v>
      </c>
      <c r="J51" s="28"/>
      <c r="K51" s="26">
        <v>131339</v>
      </c>
      <c r="L51" s="64">
        <v>12314.986499999999</v>
      </c>
      <c r="M51" s="64">
        <f t="shared" si="2"/>
        <v>9.3764887048020759E-2</v>
      </c>
      <c r="N51" s="65">
        <v>856</v>
      </c>
      <c r="O51" s="15">
        <f t="shared" si="4"/>
        <v>10541628.443999998</v>
      </c>
      <c r="P51" s="15">
        <f t="shared" si="3"/>
        <v>13306229.967199998</v>
      </c>
      <c r="Q51" s="15">
        <f t="shared" si="5"/>
        <v>4435409.989066666</v>
      </c>
    </row>
    <row r="52" spans="2:17" x14ac:dyDescent="0.35">
      <c r="B52" s="24">
        <v>31000</v>
      </c>
      <c r="C52" s="25" t="s">
        <v>196</v>
      </c>
      <c r="D52" t="s">
        <v>164</v>
      </c>
      <c r="E52" s="26">
        <v>550</v>
      </c>
      <c r="F52" s="64">
        <v>685.85100000000011</v>
      </c>
      <c r="G52" s="64">
        <f t="shared" si="0"/>
        <v>1.2470018181818183</v>
      </c>
      <c r="H52" s="16">
        <v>2816</v>
      </c>
      <c r="I52" s="28">
        <f t="shared" si="1"/>
        <v>1931356.4160000002</v>
      </c>
      <c r="J52" s="28"/>
      <c r="K52" s="26">
        <v>12112</v>
      </c>
      <c r="L52" s="64">
        <v>3367.6149</v>
      </c>
      <c r="M52" s="64">
        <f t="shared" si="2"/>
        <v>0.27803953929986791</v>
      </c>
      <c r="N52" s="65">
        <v>856</v>
      </c>
      <c r="O52" s="15">
        <f t="shared" si="4"/>
        <v>2882678.3544000001</v>
      </c>
      <c r="P52" s="15">
        <f t="shared" si="3"/>
        <v>4814034.7704000007</v>
      </c>
      <c r="Q52" s="15">
        <f t="shared" si="5"/>
        <v>1604678.2568000003</v>
      </c>
    </row>
  </sheetData>
  <mergeCells count="2">
    <mergeCell ref="E7:I7"/>
    <mergeCell ref="K7:O7"/>
  </mergeCells>
  <pageMargins left="0.7" right="0.7" top="0.75" bottom="0.75" header="0.3" footer="0.3"/>
  <pageSetup pageOrder="overThenDown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7804E-3A40-4C4E-9391-8326BE05A820}">
  <dimension ref="A1:R53"/>
  <sheetViews>
    <sheetView zoomScale="79" workbookViewId="0">
      <pane ySplit="8" topLeftCell="A45" activePane="bottomLeft" state="frozen"/>
      <selection activeCell="B9" sqref="B9:B11"/>
      <selection pane="bottomLeft" activeCell="C54" sqref="C54"/>
    </sheetView>
  </sheetViews>
  <sheetFormatPr defaultRowHeight="14.5" x14ac:dyDescent="0.35"/>
  <cols>
    <col min="1" max="1" width="9.1796875" hidden="1" customWidth="1"/>
    <col min="2" max="2" width="8.81640625" bestFit="1" customWidth="1"/>
    <col min="3" max="3" width="36.54296875" customWidth="1"/>
    <col min="4" max="4" width="15.81640625" customWidth="1"/>
    <col min="5" max="5" width="9.7265625" style="26" bestFit="1" customWidth="1"/>
    <col min="6" max="6" width="9.7265625" bestFit="1" customWidth="1"/>
    <col min="7" max="7" width="9.453125" bestFit="1" customWidth="1"/>
    <col min="8" max="8" width="11.26953125" customWidth="1"/>
    <col min="9" max="9" width="13.54296875" customWidth="1"/>
    <col min="10" max="10" width="4.453125" customWidth="1"/>
    <col min="11" max="11" width="10.7265625" bestFit="1" customWidth="1"/>
    <col min="12" max="12" width="10.453125" bestFit="1" customWidth="1"/>
    <col min="13" max="13" width="9.453125" bestFit="1" customWidth="1"/>
    <col min="15" max="15" width="16.453125" bestFit="1" customWidth="1"/>
    <col min="16" max="16" width="8.26953125" hidden="1" customWidth="1"/>
    <col min="17" max="17" width="16.453125" bestFit="1" customWidth="1"/>
    <col min="18" max="18" width="14.26953125" bestFit="1" customWidth="1"/>
  </cols>
  <sheetData>
    <row r="1" spans="1:18" x14ac:dyDescent="0.35">
      <c r="B1" s="1" t="s">
        <v>0</v>
      </c>
      <c r="E1"/>
    </row>
    <row r="2" spans="1:18" x14ac:dyDescent="0.35">
      <c r="B2" s="1" t="s">
        <v>197</v>
      </c>
      <c r="E2"/>
    </row>
    <row r="3" spans="1:18" x14ac:dyDescent="0.35">
      <c r="E3"/>
    </row>
    <row r="4" spans="1:18" x14ac:dyDescent="0.35">
      <c r="B4" s="1" t="s">
        <v>6</v>
      </c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x14ac:dyDescent="0.35">
      <c r="B5" s="1"/>
      <c r="E5" s="55">
        <v>54348</v>
      </c>
      <c r="F5" s="56"/>
      <c r="G5" s="57">
        <f>AVERAGE(G9:G36)</f>
        <v>1.2863929785712034</v>
      </c>
      <c r="H5" s="56"/>
      <c r="I5" s="56"/>
      <c r="J5" s="56"/>
      <c r="K5" s="56"/>
      <c r="L5" s="56"/>
      <c r="M5" s="57">
        <f>AVERAGE(M9:M36)</f>
        <v>0.23171127794129576</v>
      </c>
      <c r="N5" s="56"/>
      <c r="O5" s="58">
        <f>O6*4</f>
        <v>471136569.12899995</v>
      </c>
      <c r="P5" s="56"/>
      <c r="Q5" s="59">
        <f>Q7*4</f>
        <v>657444935.46500015</v>
      </c>
      <c r="R5" s="56"/>
    </row>
    <row r="6" spans="1:18" s="67" customFormat="1" x14ac:dyDescent="0.35">
      <c r="B6" s="1" t="s">
        <v>7</v>
      </c>
      <c r="E6" s="55">
        <v>13587</v>
      </c>
      <c r="F6" s="55">
        <v>17750.415999999997</v>
      </c>
      <c r="G6" s="56">
        <f>F6/E6</f>
        <v>1.3064264370354013</v>
      </c>
      <c r="H6" s="56"/>
      <c r="I6" s="55">
        <f>SUM(I9:I53)</f>
        <v>46577091.583999999</v>
      </c>
      <c r="J6" s="55"/>
      <c r="K6" s="55">
        <v>617140</v>
      </c>
      <c r="L6" s="55">
        <v>146406.64050000004</v>
      </c>
      <c r="M6" s="56">
        <f>L6/K6</f>
        <v>0.23723408059759543</v>
      </c>
      <c r="N6" s="56"/>
      <c r="O6" s="55">
        <f>SUM(O9:O53)</f>
        <v>117784142.28224999</v>
      </c>
      <c r="P6" s="55">
        <f t="shared" ref="P6:Q6" si="0">SUM(P9:P53)</f>
        <v>0</v>
      </c>
      <c r="Q6" s="55">
        <f t="shared" si="0"/>
        <v>164361233.86625004</v>
      </c>
      <c r="R6" s="56"/>
    </row>
    <row r="7" spans="1:18" x14ac:dyDescent="0.35">
      <c r="E7" s="60" t="s">
        <v>143</v>
      </c>
      <c r="F7" s="60"/>
      <c r="G7" s="60"/>
      <c r="H7" s="60"/>
      <c r="I7" s="60"/>
      <c r="J7" s="61"/>
      <c r="K7" s="60" t="s">
        <v>144</v>
      </c>
      <c r="L7" s="60"/>
      <c r="M7" s="60"/>
      <c r="N7" s="60"/>
      <c r="O7" s="60"/>
      <c r="P7" s="61"/>
      <c r="Q7" s="62">
        <f>SUM(Q9:Q53)</f>
        <v>164361233.86625004</v>
      </c>
      <c r="R7" s="62">
        <f>SUM(R9:R53)</f>
        <v>54787077.955416664</v>
      </c>
    </row>
    <row r="8" spans="1:18" ht="29" x14ac:dyDescent="0.35">
      <c r="B8" s="18" t="s">
        <v>8</v>
      </c>
      <c r="C8" s="18" t="s">
        <v>9</v>
      </c>
      <c r="D8" s="68" t="s">
        <v>145</v>
      </c>
      <c r="E8" s="19" t="s">
        <v>146</v>
      </c>
      <c r="F8" s="18" t="s">
        <v>147</v>
      </c>
      <c r="G8" s="18" t="s">
        <v>148</v>
      </c>
      <c r="H8" s="18" t="s">
        <v>149</v>
      </c>
      <c r="I8" s="18" t="s">
        <v>150</v>
      </c>
      <c r="J8" s="63"/>
      <c r="K8" s="18" t="s">
        <v>151</v>
      </c>
      <c r="L8" s="18" t="s">
        <v>147</v>
      </c>
      <c r="M8" s="18" t="s">
        <v>148</v>
      </c>
      <c r="N8" s="18" t="s">
        <v>149</v>
      </c>
      <c r="O8" s="18" t="s">
        <v>150</v>
      </c>
      <c r="P8" s="63"/>
      <c r="Q8" s="18" t="s">
        <v>152</v>
      </c>
      <c r="R8" s="18" t="s">
        <v>18</v>
      </c>
    </row>
    <row r="9" spans="1:18" x14ac:dyDescent="0.35">
      <c r="A9">
        <v>140127</v>
      </c>
      <c r="B9" s="24">
        <v>1002</v>
      </c>
      <c r="C9" s="25" t="s">
        <v>198</v>
      </c>
      <c r="D9" t="s">
        <v>204</v>
      </c>
      <c r="E9" s="26">
        <v>334</v>
      </c>
      <c r="F9" s="64">
        <v>309.87250000000006</v>
      </c>
      <c r="G9" s="64">
        <f>IFERROR(F9/E9,0)</f>
        <v>0.92776197604790434</v>
      </c>
      <c r="H9" s="16">
        <v>2624</v>
      </c>
      <c r="I9" s="28">
        <f>E9*G9*H9</f>
        <v>813105.44000000018</v>
      </c>
      <c r="J9" s="28"/>
      <c r="K9" s="26">
        <v>12508</v>
      </c>
      <c r="L9" s="64">
        <v>2898.9078</v>
      </c>
      <c r="M9" s="64">
        <f t="shared" ref="M9:M53" si="1">IFERROR(L9/K9,0)</f>
        <v>0.23176429485129516</v>
      </c>
      <c r="N9" s="69">
        <v>804.5</v>
      </c>
      <c r="O9" s="15">
        <f>K9*M9*N9</f>
        <v>2332171.3251</v>
      </c>
      <c r="P9" s="28"/>
      <c r="Q9" s="15">
        <f>O9+I9</f>
        <v>3145276.7651000004</v>
      </c>
      <c r="R9" s="15">
        <f>Q9/3</f>
        <v>1048425.5883666668</v>
      </c>
    </row>
    <row r="10" spans="1:18" x14ac:dyDescent="0.35">
      <c r="A10">
        <v>140202</v>
      </c>
      <c r="B10" s="24">
        <v>1011</v>
      </c>
      <c r="C10" s="25" t="s">
        <v>199</v>
      </c>
      <c r="D10" t="s">
        <v>204</v>
      </c>
      <c r="E10" s="26">
        <v>637</v>
      </c>
      <c r="F10" s="64">
        <v>760.63760000000013</v>
      </c>
      <c r="G10" s="64">
        <f>IFERROR(F10/E10,0)</f>
        <v>1.194093563579278</v>
      </c>
      <c r="H10" s="16">
        <v>2624</v>
      </c>
      <c r="I10" s="28">
        <f t="shared" ref="I10:I53" si="2">E10*G10*H10</f>
        <v>1995913.0624000002</v>
      </c>
      <c r="J10" s="28"/>
      <c r="K10" s="26">
        <v>26549</v>
      </c>
      <c r="L10" s="64">
        <v>4438.6541000000007</v>
      </c>
      <c r="M10" s="64">
        <f t="shared" si="1"/>
        <v>0.16718724245734304</v>
      </c>
      <c r="N10" s="69">
        <v>804.5</v>
      </c>
      <c r="O10" s="15">
        <f t="shared" ref="O10:O53" si="3">K10*M10*N10</f>
        <v>3570897.2234500004</v>
      </c>
      <c r="P10" s="28"/>
      <c r="Q10" s="15">
        <f t="shared" ref="Q10:Q51" si="4">O10+I10</f>
        <v>5566810.2858500006</v>
      </c>
      <c r="R10" s="15">
        <f t="shared" ref="R10:R53" si="5">Q10/3</f>
        <v>1855603.4286166669</v>
      </c>
    </row>
    <row r="11" spans="1:18" x14ac:dyDescent="0.35">
      <c r="A11">
        <v>140288</v>
      </c>
      <c r="B11" s="24">
        <v>2005</v>
      </c>
      <c r="C11" s="25" t="s">
        <v>200</v>
      </c>
      <c r="D11" t="s">
        <v>204</v>
      </c>
      <c r="E11" s="26">
        <v>364</v>
      </c>
      <c r="F11" s="64">
        <v>322.65390000000002</v>
      </c>
      <c r="G11" s="64">
        <f t="shared" ref="G11:G53" si="6">IFERROR(F11/E11,0)</f>
        <v>0.88641181318681328</v>
      </c>
      <c r="H11" s="16">
        <v>2624</v>
      </c>
      <c r="I11" s="28">
        <f t="shared" si="2"/>
        <v>846643.83360000001</v>
      </c>
      <c r="J11" s="28"/>
      <c r="K11" s="26">
        <v>16974</v>
      </c>
      <c r="L11" s="64">
        <v>4182.5703000000003</v>
      </c>
      <c r="M11" s="64">
        <f t="shared" si="1"/>
        <v>0.246410410038883</v>
      </c>
      <c r="N11" s="69">
        <v>804.5</v>
      </c>
      <c r="O11" s="15">
        <f t="shared" si="3"/>
        <v>3364877.8063500002</v>
      </c>
      <c r="P11" s="28"/>
      <c r="Q11" s="15">
        <f t="shared" si="4"/>
        <v>4211521.6399499997</v>
      </c>
      <c r="R11" s="15">
        <f t="shared" si="5"/>
        <v>1403840.5466499999</v>
      </c>
    </row>
    <row r="12" spans="1:18" x14ac:dyDescent="0.35">
      <c r="A12">
        <v>140291</v>
      </c>
      <c r="B12" s="24">
        <v>2008</v>
      </c>
      <c r="C12" s="25" t="s">
        <v>201</v>
      </c>
      <c r="D12" t="s">
        <v>204</v>
      </c>
      <c r="E12" s="26">
        <v>204</v>
      </c>
      <c r="F12" s="64">
        <v>313.34800000000001</v>
      </c>
      <c r="G12" s="64">
        <f t="shared" si="6"/>
        <v>1.5360196078431374</v>
      </c>
      <c r="H12" s="16">
        <v>2624</v>
      </c>
      <c r="I12" s="28">
        <f t="shared" si="2"/>
        <v>822225.152</v>
      </c>
      <c r="J12" s="28"/>
      <c r="K12" s="26">
        <v>21276</v>
      </c>
      <c r="L12" s="64">
        <v>3202.4423000000006</v>
      </c>
      <c r="M12" s="64">
        <f t="shared" si="1"/>
        <v>0.15051900263207374</v>
      </c>
      <c r="N12" s="69">
        <v>804.5</v>
      </c>
      <c r="O12" s="15">
        <f t="shared" si="3"/>
        <v>2576364.8303500009</v>
      </c>
      <c r="P12" s="28"/>
      <c r="Q12" s="15">
        <f t="shared" si="4"/>
        <v>3398589.9823500011</v>
      </c>
      <c r="R12" s="15">
        <f t="shared" si="5"/>
        <v>1132863.3274500004</v>
      </c>
    </row>
    <row r="13" spans="1:18" x14ac:dyDescent="0.35">
      <c r="A13">
        <v>140223</v>
      </c>
      <c r="B13" s="24">
        <v>2010</v>
      </c>
      <c r="C13" s="25" t="s">
        <v>76</v>
      </c>
      <c r="D13" t="s">
        <v>204</v>
      </c>
      <c r="E13" s="26">
        <v>48</v>
      </c>
      <c r="F13" s="64">
        <v>28.522100000000002</v>
      </c>
      <c r="G13" s="64">
        <f t="shared" si="6"/>
        <v>0.59421041666666674</v>
      </c>
      <c r="H13" s="16">
        <v>2624</v>
      </c>
      <c r="I13" s="28">
        <f t="shared" si="2"/>
        <v>74841.99040000001</v>
      </c>
      <c r="J13" s="28"/>
      <c r="K13" s="26">
        <v>2656</v>
      </c>
      <c r="L13" s="64">
        <v>454.49169999999998</v>
      </c>
      <c r="M13" s="64">
        <f t="shared" si="1"/>
        <v>0.17111886295180723</v>
      </c>
      <c r="N13" s="69">
        <v>804.5</v>
      </c>
      <c r="O13" s="15">
        <f t="shared" si="3"/>
        <v>365638.57264999999</v>
      </c>
      <c r="P13" s="28"/>
      <c r="Q13" s="15">
        <f t="shared" si="4"/>
        <v>440480.56305</v>
      </c>
      <c r="R13" s="15">
        <f t="shared" si="5"/>
        <v>146826.85435000001</v>
      </c>
    </row>
    <row r="14" spans="1:18" x14ac:dyDescent="0.35">
      <c r="A14">
        <v>140030</v>
      </c>
      <c r="B14" s="24">
        <v>2134</v>
      </c>
      <c r="C14" s="25" t="s">
        <v>202</v>
      </c>
      <c r="D14" t="s">
        <v>204</v>
      </c>
      <c r="E14" s="26">
        <v>124</v>
      </c>
      <c r="F14" s="64">
        <v>172.56610000000001</v>
      </c>
      <c r="G14" s="64">
        <f t="shared" si="6"/>
        <v>1.3916620967741935</v>
      </c>
      <c r="H14" s="16">
        <v>2624</v>
      </c>
      <c r="I14" s="28">
        <f t="shared" si="2"/>
        <v>452813.44640000002</v>
      </c>
      <c r="J14" s="28"/>
      <c r="K14" s="26">
        <v>9534</v>
      </c>
      <c r="L14" s="64">
        <v>2416.9599000000003</v>
      </c>
      <c r="M14" s="64">
        <f t="shared" si="1"/>
        <v>0.25350953429830086</v>
      </c>
      <c r="N14" s="69">
        <v>804.5</v>
      </c>
      <c r="O14" s="15">
        <f t="shared" si="3"/>
        <v>1944444.2395500003</v>
      </c>
      <c r="P14" s="28"/>
      <c r="Q14" s="15">
        <f t="shared" si="4"/>
        <v>2397257.6859500003</v>
      </c>
      <c r="R14" s="15">
        <f t="shared" si="5"/>
        <v>799085.89531666681</v>
      </c>
    </row>
    <row r="15" spans="1:18" x14ac:dyDescent="0.35">
      <c r="B15" s="24">
        <v>3002</v>
      </c>
      <c r="C15" s="25" t="s">
        <v>203</v>
      </c>
      <c r="D15" t="s">
        <v>204</v>
      </c>
      <c r="E15" s="26">
        <v>83</v>
      </c>
      <c r="F15" s="64">
        <v>96.718699999999984</v>
      </c>
      <c r="G15" s="64">
        <f>IFERROR(F15/E15,0)</f>
        <v>1.1652855421686745</v>
      </c>
      <c r="H15" s="16">
        <v>2624</v>
      </c>
      <c r="I15" s="28">
        <f>E15*G15*H15</f>
        <v>253789.86879999997</v>
      </c>
      <c r="J15" s="28"/>
      <c r="K15" s="26">
        <v>12968</v>
      </c>
      <c r="L15" s="64">
        <v>1730.7912999999999</v>
      </c>
      <c r="M15" s="64">
        <f>IFERROR(L15/K15,0)</f>
        <v>0.13346632479950646</v>
      </c>
      <c r="N15" s="69">
        <v>804.5</v>
      </c>
      <c r="O15" s="15">
        <f>K15*M15*N15</f>
        <v>1392421.6008499998</v>
      </c>
      <c r="P15" s="28"/>
      <c r="Q15" s="15">
        <f>O15+I15</f>
        <v>1646211.4696499999</v>
      </c>
      <c r="R15" s="15">
        <f>Q15/3</f>
        <v>548737.15654999996</v>
      </c>
    </row>
    <row r="16" spans="1:18" x14ac:dyDescent="0.35">
      <c r="A16">
        <v>140250</v>
      </c>
      <c r="B16" s="24">
        <v>3052</v>
      </c>
      <c r="C16" s="25" t="s">
        <v>205</v>
      </c>
      <c r="D16" t="s">
        <v>204</v>
      </c>
      <c r="E16" s="26">
        <v>509</v>
      </c>
      <c r="F16" s="64">
        <v>568.52570000000003</v>
      </c>
      <c r="G16" s="64">
        <f t="shared" si="6"/>
        <v>1.116946365422397</v>
      </c>
      <c r="H16" s="16">
        <v>2624</v>
      </c>
      <c r="I16" s="28">
        <f t="shared" si="2"/>
        <v>1491811.4368</v>
      </c>
      <c r="J16" s="28"/>
      <c r="K16" s="26">
        <v>7069</v>
      </c>
      <c r="L16" s="64">
        <v>1594.6251000000002</v>
      </c>
      <c r="M16" s="64">
        <f t="shared" si="1"/>
        <v>0.22558001131701799</v>
      </c>
      <c r="N16" s="69">
        <v>804.5</v>
      </c>
      <c r="O16" s="15">
        <f t="shared" si="3"/>
        <v>1282875.8929500002</v>
      </c>
      <c r="P16" s="28"/>
      <c r="Q16" s="15">
        <f t="shared" si="4"/>
        <v>2774687.3297500005</v>
      </c>
      <c r="R16" s="15">
        <f t="shared" si="5"/>
        <v>924895.7765833335</v>
      </c>
    </row>
    <row r="17" spans="1:18" x14ac:dyDescent="0.35">
      <c r="A17">
        <v>140002</v>
      </c>
      <c r="B17" s="24">
        <v>3066</v>
      </c>
      <c r="C17" s="25" t="s">
        <v>206</v>
      </c>
      <c r="D17" t="s">
        <v>204</v>
      </c>
      <c r="E17" s="26">
        <v>403</v>
      </c>
      <c r="F17" s="64">
        <v>641.80719999999997</v>
      </c>
      <c r="G17" s="64">
        <f t="shared" si="6"/>
        <v>1.5925736972704714</v>
      </c>
      <c r="H17" s="16">
        <v>2624</v>
      </c>
      <c r="I17" s="28">
        <f t="shared" si="2"/>
        <v>1684102.0928</v>
      </c>
      <c r="J17" s="28"/>
      <c r="K17" s="26">
        <v>12994</v>
      </c>
      <c r="L17" s="64">
        <v>3373.2564000000002</v>
      </c>
      <c r="M17" s="64">
        <f t="shared" si="1"/>
        <v>0.25960107742034788</v>
      </c>
      <c r="N17" s="69">
        <v>804.5</v>
      </c>
      <c r="O17" s="15">
        <f t="shared" si="3"/>
        <v>2713784.7738000001</v>
      </c>
      <c r="P17" s="28"/>
      <c r="Q17" s="15">
        <f t="shared" si="4"/>
        <v>4397886.8666000003</v>
      </c>
      <c r="R17" s="15">
        <f t="shared" si="5"/>
        <v>1465962.2888666668</v>
      </c>
    </row>
    <row r="18" spans="1:18" x14ac:dyDescent="0.35">
      <c r="A18">
        <v>140122</v>
      </c>
      <c r="B18" s="24">
        <v>3999</v>
      </c>
      <c r="C18" s="25" t="s">
        <v>207</v>
      </c>
      <c r="D18" t="s">
        <v>204</v>
      </c>
      <c r="E18" s="26">
        <v>27</v>
      </c>
      <c r="F18" s="64">
        <v>99.070599999999999</v>
      </c>
      <c r="G18" s="64">
        <f t="shared" si="6"/>
        <v>3.6692814814814816</v>
      </c>
      <c r="H18" s="16">
        <v>2624</v>
      </c>
      <c r="I18" s="28">
        <f t="shared" si="2"/>
        <v>259961.25440000001</v>
      </c>
      <c r="J18" s="28"/>
      <c r="K18" s="26">
        <v>3758</v>
      </c>
      <c r="L18" s="64">
        <v>815.43609999999978</v>
      </c>
      <c r="M18" s="64">
        <f t="shared" si="1"/>
        <v>0.21698672166045763</v>
      </c>
      <c r="N18" s="69">
        <v>804.5</v>
      </c>
      <c r="O18" s="15">
        <f t="shared" si="3"/>
        <v>656018.34244999988</v>
      </c>
      <c r="P18" s="28"/>
      <c r="Q18" s="15">
        <f t="shared" si="4"/>
        <v>915979.59684999986</v>
      </c>
      <c r="R18" s="15">
        <f t="shared" si="5"/>
        <v>305326.5322833333</v>
      </c>
    </row>
    <row r="19" spans="1:18" x14ac:dyDescent="0.35">
      <c r="A19">
        <v>140080</v>
      </c>
      <c r="B19" s="24">
        <v>4004</v>
      </c>
      <c r="C19" s="25" t="s">
        <v>208</v>
      </c>
      <c r="D19" t="s">
        <v>204</v>
      </c>
      <c r="E19" s="26">
        <v>403</v>
      </c>
      <c r="F19" s="64">
        <v>440.91210000000001</v>
      </c>
      <c r="G19" s="64">
        <f>IFERROR(F19/E19,0)</f>
        <v>1.0940746898263027</v>
      </c>
      <c r="H19" s="16">
        <v>2624</v>
      </c>
      <c r="I19" s="28">
        <f>E19*G19*H19</f>
        <v>1156953.3504000001</v>
      </c>
      <c r="J19" s="28"/>
      <c r="K19" s="26">
        <v>26435</v>
      </c>
      <c r="L19" s="64">
        <v>7212.3534000000009</v>
      </c>
      <c r="M19" s="64">
        <f>IFERROR(L19/K19,0)</f>
        <v>0.27283349347456026</v>
      </c>
      <c r="N19" s="69">
        <v>804.5</v>
      </c>
      <c r="O19" s="15">
        <f>K19*M19*N19</f>
        <v>5802338.3103000009</v>
      </c>
      <c r="P19" s="28"/>
      <c r="Q19" s="15">
        <f>O19+I19</f>
        <v>6959291.6607000008</v>
      </c>
      <c r="R19" s="15">
        <f>Q19/3</f>
        <v>2319763.8869000003</v>
      </c>
    </row>
    <row r="20" spans="1:18" x14ac:dyDescent="0.35">
      <c r="A20">
        <v>140258</v>
      </c>
      <c r="B20" s="24">
        <v>4006</v>
      </c>
      <c r="C20" s="25" t="s">
        <v>209</v>
      </c>
      <c r="D20" t="s">
        <v>204</v>
      </c>
      <c r="E20" s="26">
        <v>260</v>
      </c>
      <c r="F20" s="64">
        <v>301.87310000000002</v>
      </c>
      <c r="G20" s="64">
        <f t="shared" si="6"/>
        <v>1.1610503846153848</v>
      </c>
      <c r="H20" s="16">
        <v>2624</v>
      </c>
      <c r="I20" s="28">
        <f t="shared" si="2"/>
        <v>792115.0144000001</v>
      </c>
      <c r="J20" s="28"/>
      <c r="K20" s="26">
        <v>23061</v>
      </c>
      <c r="L20" s="64">
        <v>5429.0883000000022</v>
      </c>
      <c r="M20" s="64">
        <f t="shared" si="1"/>
        <v>0.23542293482502935</v>
      </c>
      <c r="N20" s="69">
        <v>804.5</v>
      </c>
      <c r="O20" s="15">
        <f t="shared" si="3"/>
        <v>4367701.5373500017</v>
      </c>
      <c r="P20" s="28"/>
      <c r="Q20" s="15">
        <f t="shared" si="4"/>
        <v>5159816.5517500015</v>
      </c>
      <c r="R20" s="15">
        <f t="shared" si="5"/>
        <v>1719938.8505833338</v>
      </c>
    </row>
    <row r="21" spans="1:18" x14ac:dyDescent="0.35">
      <c r="A21">
        <v>140290</v>
      </c>
      <c r="B21" s="24">
        <v>4008</v>
      </c>
      <c r="C21" s="25" t="s">
        <v>210</v>
      </c>
      <c r="D21" t="s">
        <v>204</v>
      </c>
      <c r="E21" s="26">
        <v>132</v>
      </c>
      <c r="F21" s="64">
        <v>111.87860000000001</v>
      </c>
      <c r="G21" s="64">
        <f t="shared" si="6"/>
        <v>0.84756515151515155</v>
      </c>
      <c r="H21" s="16">
        <v>2624</v>
      </c>
      <c r="I21" s="28">
        <f t="shared" si="2"/>
        <v>293569.44640000002</v>
      </c>
      <c r="J21" s="28"/>
      <c r="K21" s="26">
        <v>10576</v>
      </c>
      <c r="L21" s="64">
        <v>1892.5913</v>
      </c>
      <c r="M21" s="64">
        <f t="shared" si="1"/>
        <v>0.17895152231467473</v>
      </c>
      <c r="N21" s="69">
        <v>804.5</v>
      </c>
      <c r="O21" s="15">
        <f t="shared" si="3"/>
        <v>1522589.7008500001</v>
      </c>
      <c r="P21" s="28"/>
      <c r="Q21" s="15">
        <f t="shared" si="4"/>
        <v>1816159.1472500002</v>
      </c>
      <c r="R21" s="15">
        <f t="shared" si="5"/>
        <v>605386.38241666672</v>
      </c>
    </row>
    <row r="22" spans="1:18" x14ac:dyDescent="0.35">
      <c r="A22">
        <v>140289</v>
      </c>
      <c r="B22" s="24">
        <v>4025</v>
      </c>
      <c r="C22" s="25" t="s">
        <v>211</v>
      </c>
      <c r="D22" t="s">
        <v>204</v>
      </c>
      <c r="E22" s="26">
        <v>400</v>
      </c>
      <c r="F22" s="64">
        <v>540.43460000000005</v>
      </c>
      <c r="G22" s="64">
        <f t="shared" si="6"/>
        <v>1.3510865000000001</v>
      </c>
      <c r="H22" s="16">
        <v>2624</v>
      </c>
      <c r="I22" s="28">
        <f t="shared" si="2"/>
        <v>1418100.3904000001</v>
      </c>
      <c r="J22" s="28"/>
      <c r="K22" s="26">
        <v>9173</v>
      </c>
      <c r="L22" s="64">
        <v>2970.3701999999998</v>
      </c>
      <c r="M22" s="64">
        <f t="shared" si="1"/>
        <v>0.32381665758203421</v>
      </c>
      <c r="N22" s="69">
        <v>804.5</v>
      </c>
      <c r="O22" s="15">
        <f t="shared" si="3"/>
        <v>2389662.8259000001</v>
      </c>
      <c r="P22" s="28"/>
      <c r="Q22" s="15">
        <f t="shared" si="4"/>
        <v>3807763.2163000004</v>
      </c>
      <c r="R22" s="15">
        <f t="shared" si="5"/>
        <v>1269254.4054333335</v>
      </c>
    </row>
    <row r="23" spans="1:18" x14ac:dyDescent="0.35">
      <c r="A23">
        <v>140015</v>
      </c>
      <c r="B23" s="24">
        <v>5003</v>
      </c>
      <c r="C23" s="25" t="s">
        <v>212</v>
      </c>
      <c r="D23" t="s">
        <v>204</v>
      </c>
      <c r="E23" s="26">
        <v>94</v>
      </c>
      <c r="F23" s="64">
        <v>97.40100000000001</v>
      </c>
      <c r="G23" s="64">
        <f t="shared" si="6"/>
        <v>1.03618085106383</v>
      </c>
      <c r="H23" s="16">
        <v>2624</v>
      </c>
      <c r="I23" s="28">
        <f t="shared" si="2"/>
        <v>255580.22400000002</v>
      </c>
      <c r="J23" s="28"/>
      <c r="K23" s="26">
        <v>6141</v>
      </c>
      <c r="L23" s="64">
        <v>1583.0700999999999</v>
      </c>
      <c r="M23" s="64">
        <f t="shared" si="1"/>
        <v>0.25778702165771045</v>
      </c>
      <c r="N23" s="69">
        <v>804.5</v>
      </c>
      <c r="O23" s="15">
        <f t="shared" si="3"/>
        <v>1273579.89545</v>
      </c>
      <c r="P23" s="28"/>
      <c r="Q23" s="15">
        <f t="shared" si="4"/>
        <v>1529160.1194499999</v>
      </c>
      <c r="R23" s="15">
        <f t="shared" si="5"/>
        <v>509720.03981666663</v>
      </c>
    </row>
    <row r="24" spans="1:18" x14ac:dyDescent="0.35">
      <c r="A24">
        <v>140116</v>
      </c>
      <c r="B24" s="24">
        <v>5006</v>
      </c>
      <c r="C24" s="25" t="s">
        <v>213</v>
      </c>
      <c r="D24" t="s">
        <v>204</v>
      </c>
      <c r="E24" s="26">
        <v>409</v>
      </c>
      <c r="F24" s="64">
        <v>398.02919999999983</v>
      </c>
      <c r="G24" s="64">
        <f t="shared" si="6"/>
        <v>0.973176528117359</v>
      </c>
      <c r="H24" s="16">
        <v>2624</v>
      </c>
      <c r="I24" s="28">
        <f t="shared" si="2"/>
        <v>1044428.6207999996</v>
      </c>
      <c r="J24" s="28"/>
      <c r="K24" s="26">
        <v>26446</v>
      </c>
      <c r="L24" s="64">
        <v>4759.9440999999988</v>
      </c>
      <c r="M24" s="64">
        <f t="shared" si="1"/>
        <v>0.17998729864629806</v>
      </c>
      <c r="N24" s="69">
        <v>804.5</v>
      </c>
      <c r="O24" s="15">
        <f t="shared" si="3"/>
        <v>3829375.0284499992</v>
      </c>
      <c r="P24" s="28"/>
      <c r="Q24" s="15">
        <f t="shared" si="4"/>
        <v>4873803.6492499989</v>
      </c>
      <c r="R24" s="15">
        <f t="shared" si="5"/>
        <v>1624601.2164166663</v>
      </c>
    </row>
    <row r="25" spans="1:18" x14ac:dyDescent="0.35">
      <c r="A25">
        <v>140294</v>
      </c>
      <c r="B25" s="24">
        <v>5007</v>
      </c>
      <c r="C25" s="25" t="s">
        <v>205</v>
      </c>
      <c r="D25" t="s">
        <v>204</v>
      </c>
      <c r="E25" s="26">
        <v>257</v>
      </c>
      <c r="F25" s="64">
        <v>327.91690000000006</v>
      </c>
      <c r="G25" s="64">
        <f t="shared" si="6"/>
        <v>1.2759412451361869</v>
      </c>
      <c r="H25" s="16">
        <v>2624</v>
      </c>
      <c r="I25" s="28">
        <f t="shared" si="2"/>
        <v>860453.94560000009</v>
      </c>
      <c r="J25" s="28"/>
      <c r="K25" s="26">
        <v>7589</v>
      </c>
      <c r="L25" s="64">
        <v>2499.7559000000001</v>
      </c>
      <c r="M25" s="64">
        <f t="shared" si="1"/>
        <v>0.32939200158123599</v>
      </c>
      <c r="N25" s="69">
        <v>804.5</v>
      </c>
      <c r="O25" s="15">
        <f t="shared" si="3"/>
        <v>2011053.62155</v>
      </c>
      <c r="P25" s="28"/>
      <c r="Q25" s="15">
        <f t="shared" si="4"/>
        <v>2871507.56715</v>
      </c>
      <c r="R25" s="15">
        <f t="shared" si="5"/>
        <v>957169.18905000004</v>
      </c>
    </row>
    <row r="26" spans="1:18" x14ac:dyDescent="0.35">
      <c r="A26">
        <v>140135</v>
      </c>
      <c r="B26" s="24">
        <v>5014</v>
      </c>
      <c r="C26" s="25" t="s">
        <v>214</v>
      </c>
      <c r="D26" t="s">
        <v>204</v>
      </c>
      <c r="E26" s="26">
        <v>622</v>
      </c>
      <c r="F26" s="64">
        <v>840.40139999999997</v>
      </c>
      <c r="G26" s="64">
        <f t="shared" si="6"/>
        <v>1.3511276527331189</v>
      </c>
      <c r="H26" s="16">
        <v>2624</v>
      </c>
      <c r="I26" s="28">
        <f t="shared" si="2"/>
        <v>2205213.2736</v>
      </c>
      <c r="J26" s="28"/>
      <c r="K26" s="26">
        <v>10510</v>
      </c>
      <c r="L26" s="64">
        <v>3257.6402999999996</v>
      </c>
      <c r="M26" s="64">
        <f t="shared" si="1"/>
        <v>0.30995626070409132</v>
      </c>
      <c r="N26" s="69">
        <v>804.5</v>
      </c>
      <c r="O26" s="15">
        <f t="shared" si="3"/>
        <v>2620771.6213500001</v>
      </c>
      <c r="P26" s="28"/>
      <c r="Q26" s="15">
        <f t="shared" si="4"/>
        <v>4825984.8949500006</v>
      </c>
      <c r="R26" s="15">
        <f t="shared" si="5"/>
        <v>1608661.6316500001</v>
      </c>
    </row>
    <row r="27" spans="1:18" x14ac:dyDescent="0.35">
      <c r="A27">
        <v>140231</v>
      </c>
      <c r="B27" s="24">
        <v>6005</v>
      </c>
      <c r="C27" s="25" t="s">
        <v>215</v>
      </c>
      <c r="D27" t="s">
        <v>204</v>
      </c>
      <c r="E27" s="26">
        <v>115</v>
      </c>
      <c r="F27" s="64">
        <v>134.97180000000003</v>
      </c>
      <c r="G27" s="64">
        <f t="shared" si="6"/>
        <v>1.1736678260869569</v>
      </c>
      <c r="H27" s="16">
        <v>2624</v>
      </c>
      <c r="I27" s="28">
        <f t="shared" si="2"/>
        <v>354166.00320000009</v>
      </c>
      <c r="J27" s="28"/>
      <c r="K27" s="26">
        <v>13065</v>
      </c>
      <c r="L27" s="64">
        <v>2622.3126999999995</v>
      </c>
      <c r="M27" s="64">
        <f t="shared" si="1"/>
        <v>0.20071279755070795</v>
      </c>
      <c r="N27" s="69">
        <v>804.5</v>
      </c>
      <c r="O27" s="15">
        <f t="shared" si="3"/>
        <v>2109650.5671499996</v>
      </c>
      <c r="P27" s="28"/>
      <c r="Q27" s="15">
        <f t="shared" si="4"/>
        <v>2463816.5703499997</v>
      </c>
      <c r="R27" s="15">
        <f t="shared" si="5"/>
        <v>821272.19011666661</v>
      </c>
    </row>
    <row r="28" spans="1:18" x14ac:dyDescent="0.35">
      <c r="B28" s="24">
        <v>7005</v>
      </c>
      <c r="C28" s="25" t="s">
        <v>216</v>
      </c>
      <c r="D28" t="s">
        <v>204</v>
      </c>
      <c r="E28" s="26">
        <v>217</v>
      </c>
      <c r="F28" s="64">
        <v>301.81400000000002</v>
      </c>
      <c r="G28" s="64">
        <f t="shared" si="6"/>
        <v>1.3908479262672813</v>
      </c>
      <c r="H28" s="16">
        <v>2624</v>
      </c>
      <c r="I28" s="28">
        <f t="shared" si="2"/>
        <v>791959.9360000001</v>
      </c>
      <c r="J28" s="28"/>
      <c r="K28" s="26">
        <v>14031</v>
      </c>
      <c r="L28" s="64">
        <v>3963.8300000000004</v>
      </c>
      <c r="M28" s="64">
        <f t="shared" si="1"/>
        <v>0.28250516712992663</v>
      </c>
      <c r="N28" s="69">
        <v>804.5</v>
      </c>
      <c r="O28" s="15">
        <f t="shared" si="3"/>
        <v>3188901.2350000003</v>
      </c>
      <c r="P28" s="28"/>
      <c r="Q28" s="15">
        <f t="shared" si="4"/>
        <v>3980861.1710000006</v>
      </c>
      <c r="R28" s="15">
        <f t="shared" si="5"/>
        <v>1326953.7236666668</v>
      </c>
    </row>
    <row r="29" spans="1:18" x14ac:dyDescent="0.35">
      <c r="A29">
        <v>140275</v>
      </c>
      <c r="B29" s="24">
        <v>7008</v>
      </c>
      <c r="C29" s="25" t="s">
        <v>217</v>
      </c>
      <c r="D29" t="s">
        <v>204</v>
      </c>
      <c r="E29" s="26">
        <v>3</v>
      </c>
      <c r="F29" s="64">
        <v>2.8214999999999999</v>
      </c>
      <c r="G29" s="64">
        <f t="shared" si="6"/>
        <v>0.9405</v>
      </c>
      <c r="H29" s="16">
        <v>2624</v>
      </c>
      <c r="I29" s="28">
        <f t="shared" si="2"/>
        <v>7403.616</v>
      </c>
      <c r="J29" s="28"/>
      <c r="K29" s="26">
        <v>1779</v>
      </c>
      <c r="L29" s="64">
        <v>283.57870000000008</v>
      </c>
      <c r="M29" s="64">
        <f t="shared" si="1"/>
        <v>0.15940342889263637</v>
      </c>
      <c r="N29" s="69">
        <v>804.5</v>
      </c>
      <c r="O29" s="15">
        <f t="shared" si="3"/>
        <v>228139.06415000008</v>
      </c>
      <c r="P29" s="28"/>
      <c r="Q29" s="15">
        <f t="shared" si="4"/>
        <v>235542.68015000009</v>
      </c>
      <c r="R29" s="15">
        <f t="shared" si="5"/>
        <v>78514.226716666701</v>
      </c>
    </row>
    <row r="30" spans="1:18" x14ac:dyDescent="0.35">
      <c r="A30">
        <v>140046</v>
      </c>
      <c r="B30" s="24">
        <v>8012</v>
      </c>
      <c r="C30" s="25" t="s">
        <v>218</v>
      </c>
      <c r="D30" t="s">
        <v>204</v>
      </c>
      <c r="E30" s="26">
        <v>395</v>
      </c>
      <c r="F30" s="64">
        <v>437.48229999999995</v>
      </c>
      <c r="G30" s="64">
        <f t="shared" si="6"/>
        <v>1.1075501265822785</v>
      </c>
      <c r="H30" s="16">
        <v>2624</v>
      </c>
      <c r="I30" s="28">
        <f t="shared" si="2"/>
        <v>1147953.5552000001</v>
      </c>
      <c r="J30" s="28"/>
      <c r="K30" s="26">
        <v>17257</v>
      </c>
      <c r="L30" s="64">
        <v>3080.8338000000003</v>
      </c>
      <c r="M30" s="64">
        <f t="shared" si="1"/>
        <v>0.17852661528655039</v>
      </c>
      <c r="N30" s="69">
        <v>804.5</v>
      </c>
      <c r="O30" s="15">
        <f t="shared" si="3"/>
        <v>2478530.7921000002</v>
      </c>
      <c r="P30" s="28"/>
      <c r="Q30" s="15">
        <f t="shared" si="4"/>
        <v>3626484.3473000005</v>
      </c>
      <c r="R30" s="15">
        <f t="shared" si="5"/>
        <v>1208828.1157666668</v>
      </c>
    </row>
    <row r="31" spans="1:18" x14ac:dyDescent="0.35">
      <c r="A31">
        <v>140011</v>
      </c>
      <c r="B31" s="24">
        <v>8088</v>
      </c>
      <c r="C31" s="25" t="s">
        <v>219</v>
      </c>
      <c r="D31" t="s">
        <v>204</v>
      </c>
      <c r="E31" s="26">
        <v>751</v>
      </c>
      <c r="F31" s="64">
        <v>917.48480000000006</v>
      </c>
      <c r="G31" s="64">
        <f t="shared" si="6"/>
        <v>1.2216841544607191</v>
      </c>
      <c r="H31" s="16">
        <v>2624</v>
      </c>
      <c r="I31" s="28">
        <f t="shared" si="2"/>
        <v>2407480.1152000003</v>
      </c>
      <c r="J31" s="28"/>
      <c r="K31" s="26">
        <v>20167</v>
      </c>
      <c r="L31" s="64">
        <v>5134.8219000000017</v>
      </c>
      <c r="M31" s="64">
        <f t="shared" si="1"/>
        <v>0.25461505925521899</v>
      </c>
      <c r="N31" s="69">
        <v>804.5</v>
      </c>
      <c r="O31" s="15">
        <f t="shared" si="3"/>
        <v>4130964.2185500013</v>
      </c>
      <c r="P31" s="28"/>
      <c r="Q31" s="15">
        <f t="shared" si="4"/>
        <v>6538444.3337500021</v>
      </c>
      <c r="R31" s="15">
        <f t="shared" si="5"/>
        <v>2179481.444583334</v>
      </c>
    </row>
    <row r="32" spans="1:18" x14ac:dyDescent="0.35">
      <c r="B32" s="24">
        <v>10004</v>
      </c>
      <c r="C32" s="25" t="s">
        <v>220</v>
      </c>
      <c r="D32" t="s">
        <v>204</v>
      </c>
      <c r="E32" s="26">
        <v>610</v>
      </c>
      <c r="F32" s="64">
        <v>834.04319999999996</v>
      </c>
      <c r="G32" s="64">
        <f t="shared" si="6"/>
        <v>1.3672839344262295</v>
      </c>
      <c r="H32" s="16">
        <v>2624</v>
      </c>
      <c r="I32" s="28">
        <f t="shared" si="2"/>
        <v>2188529.3568000002</v>
      </c>
      <c r="J32" s="28"/>
      <c r="K32" s="26">
        <v>15242</v>
      </c>
      <c r="L32" s="64">
        <v>3884.1818000000003</v>
      </c>
      <c r="M32" s="64">
        <f t="shared" si="1"/>
        <v>0.25483412937934657</v>
      </c>
      <c r="N32" s="69">
        <v>804.5</v>
      </c>
      <c r="O32" s="15">
        <f t="shared" si="3"/>
        <v>3124824.2581000002</v>
      </c>
      <c r="P32" s="28"/>
      <c r="Q32" s="15">
        <f t="shared" si="4"/>
        <v>5313353.6149000004</v>
      </c>
      <c r="R32" s="15">
        <f t="shared" si="5"/>
        <v>1771117.8716333334</v>
      </c>
    </row>
    <row r="33" spans="1:18" x14ac:dyDescent="0.35">
      <c r="B33" s="24">
        <v>12002</v>
      </c>
      <c r="C33" s="25" t="s">
        <v>221</v>
      </c>
      <c r="D33" t="s">
        <v>204</v>
      </c>
      <c r="E33" s="26">
        <v>415</v>
      </c>
      <c r="F33" s="64">
        <v>518.80119999999999</v>
      </c>
      <c r="G33" s="64">
        <f t="shared" si="6"/>
        <v>1.2501233734939758</v>
      </c>
      <c r="H33" s="16">
        <v>2624</v>
      </c>
      <c r="I33" s="28">
        <f t="shared" si="2"/>
        <v>1361334.3488</v>
      </c>
      <c r="J33" s="28"/>
      <c r="K33" s="26">
        <v>22951</v>
      </c>
      <c r="L33" s="64">
        <v>6947.0428000000002</v>
      </c>
      <c r="M33" s="64">
        <f t="shared" si="1"/>
        <v>0.30269020086270754</v>
      </c>
      <c r="N33" s="69">
        <v>804.5</v>
      </c>
      <c r="O33" s="15">
        <f t="shared" si="3"/>
        <v>5588895.9326000009</v>
      </c>
      <c r="P33" s="28"/>
      <c r="Q33" s="15">
        <f t="shared" si="4"/>
        <v>6950230.2814000007</v>
      </c>
      <c r="R33" s="15">
        <f t="shared" si="5"/>
        <v>2316743.4271333334</v>
      </c>
    </row>
    <row r="34" spans="1:18" x14ac:dyDescent="0.35">
      <c r="A34">
        <v>140032</v>
      </c>
      <c r="B34" s="24">
        <v>12009</v>
      </c>
      <c r="C34" s="25" t="s">
        <v>222</v>
      </c>
      <c r="D34" t="s">
        <v>204</v>
      </c>
      <c r="E34" s="26">
        <v>158</v>
      </c>
      <c r="F34" s="64">
        <v>261.74040000000002</v>
      </c>
      <c r="G34" s="64">
        <f t="shared" si="6"/>
        <v>1.6565848101265823</v>
      </c>
      <c r="H34" s="16">
        <v>2624</v>
      </c>
      <c r="I34" s="28">
        <f t="shared" si="2"/>
        <v>686806.80960000004</v>
      </c>
      <c r="J34" s="28"/>
      <c r="K34" s="26">
        <v>6036</v>
      </c>
      <c r="L34" s="64">
        <v>1800.4676000000004</v>
      </c>
      <c r="M34" s="64">
        <f t="shared" si="1"/>
        <v>0.29828820410868129</v>
      </c>
      <c r="N34" s="69">
        <v>804.5</v>
      </c>
      <c r="O34" s="15">
        <f t="shared" si="3"/>
        <v>1448476.1842000003</v>
      </c>
      <c r="P34" s="28"/>
      <c r="Q34" s="15">
        <f t="shared" si="4"/>
        <v>2135282.9938000003</v>
      </c>
      <c r="R34" s="15">
        <f t="shared" si="5"/>
        <v>711760.99793333339</v>
      </c>
    </row>
    <row r="35" spans="1:18" x14ac:dyDescent="0.35">
      <c r="A35">
        <v>140187</v>
      </c>
      <c r="B35" s="24">
        <v>12010</v>
      </c>
      <c r="C35" s="25" t="s">
        <v>223</v>
      </c>
      <c r="D35" t="s">
        <v>204</v>
      </c>
      <c r="E35" s="26">
        <v>353</v>
      </c>
      <c r="F35" s="64">
        <v>627.42609999999991</v>
      </c>
      <c r="G35" s="64">
        <f t="shared" si="6"/>
        <v>1.77741104815864</v>
      </c>
      <c r="H35" s="16">
        <v>2624</v>
      </c>
      <c r="I35" s="28">
        <f t="shared" si="2"/>
        <v>1646366.0863999997</v>
      </c>
      <c r="J35" s="28"/>
      <c r="K35" s="26">
        <v>22697</v>
      </c>
      <c r="L35" s="64">
        <v>5767.4802000000009</v>
      </c>
      <c r="M35" s="64">
        <f t="shared" si="1"/>
        <v>0.25410760012336436</v>
      </c>
      <c r="N35" s="69">
        <v>804.5</v>
      </c>
      <c r="O35" s="15">
        <f t="shared" si="3"/>
        <v>4639937.8209000006</v>
      </c>
      <c r="P35" s="28"/>
      <c r="Q35" s="15">
        <f t="shared" si="4"/>
        <v>6286303.9073000001</v>
      </c>
      <c r="R35" s="15">
        <f t="shared" si="5"/>
        <v>2095434.6357666666</v>
      </c>
    </row>
    <row r="36" spans="1:18" x14ac:dyDescent="0.35">
      <c r="A36">
        <v>140145</v>
      </c>
      <c r="B36" s="24">
        <v>13011</v>
      </c>
      <c r="C36" s="25" t="s">
        <v>224</v>
      </c>
      <c r="D36" t="s">
        <v>204</v>
      </c>
      <c r="E36" s="26">
        <v>157</v>
      </c>
      <c r="F36" s="64">
        <v>152.1174</v>
      </c>
      <c r="G36" s="64">
        <f t="shared" si="6"/>
        <v>0.96890063694267514</v>
      </c>
      <c r="H36" s="16">
        <v>2624</v>
      </c>
      <c r="I36" s="28">
        <f t="shared" si="2"/>
        <v>399156.0576</v>
      </c>
      <c r="J36" s="28"/>
      <c r="K36" s="26">
        <v>18064</v>
      </c>
      <c r="L36" s="64">
        <v>2853.0626000000002</v>
      </c>
      <c r="M36" s="64">
        <f t="shared" si="1"/>
        <v>0.15794190655447299</v>
      </c>
      <c r="N36" s="69">
        <v>804.5</v>
      </c>
      <c r="O36" s="15">
        <f t="shared" si="3"/>
        <v>2295288.8617000002</v>
      </c>
      <c r="P36" s="28"/>
      <c r="Q36" s="15">
        <f t="shared" si="4"/>
        <v>2694444.9193000002</v>
      </c>
      <c r="R36" s="15">
        <f t="shared" si="5"/>
        <v>898148.30643333343</v>
      </c>
    </row>
    <row r="37" spans="1:18" x14ac:dyDescent="0.35">
      <c r="A37">
        <v>140234</v>
      </c>
      <c r="B37" s="24">
        <v>13014</v>
      </c>
      <c r="C37" s="25" t="s">
        <v>225</v>
      </c>
      <c r="D37" t="s">
        <v>204</v>
      </c>
      <c r="E37" s="26">
        <v>455</v>
      </c>
      <c r="F37" s="64">
        <v>480.49939999999998</v>
      </c>
      <c r="G37" s="64">
        <f t="shared" si="6"/>
        <v>1.0560426373626373</v>
      </c>
      <c r="H37" s="16">
        <v>2624</v>
      </c>
      <c r="I37" s="28">
        <f t="shared" si="2"/>
        <v>1260830.4256</v>
      </c>
      <c r="J37" s="28"/>
      <c r="K37" s="26">
        <v>9869</v>
      </c>
      <c r="L37" s="64">
        <v>2280.3273999999997</v>
      </c>
      <c r="M37" s="64">
        <f t="shared" si="1"/>
        <v>0.23105962103556588</v>
      </c>
      <c r="N37" s="69">
        <v>804.5</v>
      </c>
      <c r="O37" s="15">
        <f t="shared" si="3"/>
        <v>1834523.3932999996</v>
      </c>
      <c r="Q37" s="15">
        <f t="shared" si="4"/>
        <v>3095353.8188999994</v>
      </c>
      <c r="R37" s="15">
        <f t="shared" si="5"/>
        <v>1031784.6062999998</v>
      </c>
    </row>
    <row r="38" spans="1:18" x14ac:dyDescent="0.35">
      <c r="A38">
        <v>140082</v>
      </c>
      <c r="B38" s="24">
        <v>13017</v>
      </c>
      <c r="C38" s="25" t="s">
        <v>226</v>
      </c>
      <c r="D38" t="s">
        <v>204</v>
      </c>
      <c r="E38" s="26">
        <v>0</v>
      </c>
      <c r="F38" s="64">
        <v>0</v>
      </c>
      <c r="G38" s="64">
        <f>IFERROR(F38/E38,0)</f>
        <v>0</v>
      </c>
      <c r="H38" s="16">
        <v>2624</v>
      </c>
      <c r="I38" s="28">
        <f>E38*G38*H38</f>
        <v>0</v>
      </c>
      <c r="J38" s="28"/>
      <c r="K38" s="26">
        <v>24</v>
      </c>
      <c r="L38" s="64">
        <v>3.3822999999999999</v>
      </c>
      <c r="M38" s="64">
        <f>IFERROR(L38/K38,0)</f>
        <v>0.14092916666666666</v>
      </c>
      <c r="N38" s="69">
        <v>804.5</v>
      </c>
      <c r="O38" s="15">
        <f>K38*M38*N38</f>
        <v>2721.0603499999997</v>
      </c>
      <c r="Q38" s="15">
        <f>O38+I38</f>
        <v>2721.0603499999997</v>
      </c>
      <c r="R38" s="15">
        <f>Q38/3</f>
        <v>907.02011666666658</v>
      </c>
    </row>
    <row r="39" spans="1:18" x14ac:dyDescent="0.35">
      <c r="A39">
        <v>140012</v>
      </c>
      <c r="B39" s="24">
        <v>13026</v>
      </c>
      <c r="C39" s="25" t="s">
        <v>227</v>
      </c>
      <c r="D39" t="s">
        <v>204</v>
      </c>
      <c r="E39" s="26">
        <v>158</v>
      </c>
      <c r="F39" s="64">
        <v>299.24449999999996</v>
      </c>
      <c r="G39" s="64">
        <f t="shared" si="6"/>
        <v>1.8939525316455694</v>
      </c>
      <c r="H39" s="16">
        <v>2624</v>
      </c>
      <c r="I39" s="28">
        <f t="shared" si="2"/>
        <v>785217.56799999985</v>
      </c>
      <c r="J39" s="28"/>
      <c r="K39" s="26">
        <v>9401</v>
      </c>
      <c r="L39" s="64">
        <v>2781.0385999999999</v>
      </c>
      <c r="M39" s="64">
        <f t="shared" si="1"/>
        <v>0.29582369960642485</v>
      </c>
      <c r="N39" s="69">
        <v>804.5</v>
      </c>
      <c r="O39" s="15">
        <f t="shared" si="3"/>
        <v>2237345.5537</v>
      </c>
      <c r="Q39" s="15">
        <f t="shared" si="4"/>
        <v>3022563.1217</v>
      </c>
      <c r="R39" s="15">
        <f t="shared" si="5"/>
        <v>1007521.0405666666</v>
      </c>
    </row>
    <row r="40" spans="1:18" x14ac:dyDescent="0.35">
      <c r="A40">
        <v>140179</v>
      </c>
      <c r="B40" s="24">
        <v>13297</v>
      </c>
      <c r="C40" s="25" t="s">
        <v>228</v>
      </c>
      <c r="D40" t="s">
        <v>204</v>
      </c>
      <c r="E40" s="26">
        <v>31</v>
      </c>
      <c r="F40" s="64">
        <v>0</v>
      </c>
      <c r="G40" s="64">
        <f t="shared" si="6"/>
        <v>0</v>
      </c>
      <c r="H40" s="16">
        <v>2624</v>
      </c>
      <c r="I40" s="28">
        <f t="shared" si="2"/>
        <v>0</v>
      </c>
      <c r="J40" s="28"/>
      <c r="K40" s="26">
        <v>10441</v>
      </c>
      <c r="L40" s="64">
        <v>2730.8284999999996</v>
      </c>
      <c r="M40" s="64">
        <f t="shared" si="1"/>
        <v>0.26154855856718701</v>
      </c>
      <c r="N40" s="69">
        <v>804.5</v>
      </c>
      <c r="O40" s="15">
        <f t="shared" si="3"/>
        <v>2196951.5282499995</v>
      </c>
      <c r="Q40" s="15">
        <f t="shared" si="4"/>
        <v>2196951.5282499995</v>
      </c>
      <c r="R40" s="15">
        <f t="shared" si="5"/>
        <v>732317.17608333321</v>
      </c>
    </row>
    <row r="41" spans="1:18" x14ac:dyDescent="0.35">
      <c r="B41" s="24">
        <v>14001</v>
      </c>
      <c r="C41" s="25" t="s">
        <v>229</v>
      </c>
      <c r="D41" t="s">
        <v>204</v>
      </c>
      <c r="E41" s="26">
        <v>393</v>
      </c>
      <c r="F41" s="64">
        <v>390.62309999999997</v>
      </c>
      <c r="G41" s="64">
        <f t="shared" si="6"/>
        <v>0.99395190839694647</v>
      </c>
      <c r="H41" s="16">
        <v>2624</v>
      </c>
      <c r="I41" s="28">
        <f t="shared" si="2"/>
        <v>1024995.0143999999</v>
      </c>
      <c r="J41" s="28"/>
      <c r="K41" s="26">
        <v>19021</v>
      </c>
      <c r="L41" s="64">
        <v>4388.7204999999994</v>
      </c>
      <c r="M41" s="64">
        <f t="shared" si="1"/>
        <v>0.23073027180484723</v>
      </c>
      <c r="N41" s="69">
        <v>804.5</v>
      </c>
      <c r="O41" s="15">
        <f t="shared" si="3"/>
        <v>3530725.6422499996</v>
      </c>
      <c r="Q41" s="15">
        <f t="shared" si="4"/>
        <v>4555720.6566499993</v>
      </c>
      <c r="R41" s="15">
        <f t="shared" si="5"/>
        <v>1518573.5522166665</v>
      </c>
    </row>
    <row r="42" spans="1:18" x14ac:dyDescent="0.35">
      <c r="B42" s="24">
        <v>15006</v>
      </c>
      <c r="C42" s="25" t="s">
        <v>230</v>
      </c>
      <c r="D42" t="s">
        <v>204</v>
      </c>
      <c r="E42" s="26">
        <v>73</v>
      </c>
      <c r="F42" s="64">
        <v>62.631</v>
      </c>
      <c r="G42" s="64">
        <f>IFERROR(F42/E42,0)</f>
        <v>0.85795890410958908</v>
      </c>
      <c r="H42" s="16">
        <v>2624</v>
      </c>
      <c r="I42" s="28">
        <f>E42*G42*H42</f>
        <v>164343.74400000001</v>
      </c>
      <c r="J42" s="28"/>
      <c r="K42" s="26">
        <v>7532</v>
      </c>
      <c r="L42" s="64">
        <v>1183.6654000000001</v>
      </c>
      <c r="M42" s="64">
        <f>IFERROR(L42/K42,0)</f>
        <v>0.15715154009559215</v>
      </c>
      <c r="N42" s="69">
        <v>804.5</v>
      </c>
      <c r="O42" s="15">
        <f>K42*M42*N42</f>
        <v>952258.81430000009</v>
      </c>
      <c r="Q42" s="15">
        <f>O42+I42</f>
        <v>1116602.5583000001</v>
      </c>
      <c r="R42" s="15">
        <f>Q42/3</f>
        <v>372200.85276666674</v>
      </c>
    </row>
    <row r="43" spans="1:18" x14ac:dyDescent="0.35">
      <c r="A43">
        <v>140185</v>
      </c>
      <c r="B43" s="24">
        <v>15007</v>
      </c>
      <c r="C43" s="25" t="s">
        <v>231</v>
      </c>
      <c r="D43" t="s">
        <v>204</v>
      </c>
      <c r="E43" s="26">
        <v>174</v>
      </c>
      <c r="F43" s="64">
        <v>289.21189999999996</v>
      </c>
      <c r="G43" s="64">
        <f t="shared" si="6"/>
        <v>1.6621373563218389</v>
      </c>
      <c r="H43" s="16">
        <v>2624</v>
      </c>
      <c r="I43" s="28">
        <f t="shared" si="2"/>
        <v>758892.02559999994</v>
      </c>
      <c r="J43" s="28"/>
      <c r="K43" s="26">
        <v>16466</v>
      </c>
      <c r="L43" s="64">
        <v>4244.7053000000005</v>
      </c>
      <c r="M43" s="64">
        <f t="shared" si="1"/>
        <v>0.25778606218875261</v>
      </c>
      <c r="N43" s="69">
        <v>804.5</v>
      </c>
      <c r="O43" s="15">
        <f t="shared" si="3"/>
        <v>3414865.4138500006</v>
      </c>
      <c r="Q43" s="15">
        <f t="shared" si="4"/>
        <v>4173757.4394500004</v>
      </c>
      <c r="R43" s="15">
        <f t="shared" si="5"/>
        <v>1391252.4798166668</v>
      </c>
    </row>
    <row r="44" spans="1:18" x14ac:dyDescent="0.35">
      <c r="A44">
        <v>140148</v>
      </c>
      <c r="B44" s="24">
        <v>16004</v>
      </c>
      <c r="C44" s="25" t="s">
        <v>232</v>
      </c>
      <c r="D44" t="s">
        <v>204</v>
      </c>
      <c r="E44" s="26">
        <v>40</v>
      </c>
      <c r="F44" s="64">
        <v>58.158799999999999</v>
      </c>
      <c r="G44" s="64">
        <f t="shared" si="6"/>
        <v>1.45397</v>
      </c>
      <c r="H44" s="16">
        <v>2624</v>
      </c>
      <c r="I44" s="28">
        <f t="shared" si="2"/>
        <v>152608.6912</v>
      </c>
      <c r="J44" s="28"/>
      <c r="K44" s="26">
        <v>8775</v>
      </c>
      <c r="L44" s="64">
        <v>2076.2131999999997</v>
      </c>
      <c r="M44" s="64">
        <f t="shared" si="1"/>
        <v>0.23660549287749283</v>
      </c>
      <c r="N44" s="69">
        <v>804.5</v>
      </c>
      <c r="O44" s="15">
        <f t="shared" si="3"/>
        <v>1670313.5193999996</v>
      </c>
      <c r="Q44" s="15">
        <f t="shared" si="4"/>
        <v>1822922.2105999996</v>
      </c>
      <c r="R44" s="15">
        <f t="shared" si="5"/>
        <v>607640.73686666659</v>
      </c>
    </row>
    <row r="45" spans="1:18" x14ac:dyDescent="0.35">
      <c r="A45">
        <v>140100</v>
      </c>
      <c r="B45" s="24">
        <v>16005</v>
      </c>
      <c r="C45" s="25" t="s">
        <v>233</v>
      </c>
      <c r="D45" t="s">
        <v>204</v>
      </c>
      <c r="E45" s="26">
        <v>53</v>
      </c>
      <c r="F45" s="64">
        <v>79.408299999999983</v>
      </c>
      <c r="G45" s="64">
        <f t="shared" si="6"/>
        <v>1.4982698113207544</v>
      </c>
      <c r="H45" s="16">
        <v>2624</v>
      </c>
      <c r="I45" s="28">
        <f t="shared" si="2"/>
        <v>208367.37919999997</v>
      </c>
      <c r="J45" s="28"/>
      <c r="K45" s="26">
        <v>4824</v>
      </c>
      <c r="L45" s="64">
        <v>1919.4328000000005</v>
      </c>
      <c r="M45" s="64">
        <f t="shared" si="1"/>
        <v>0.39789237147595369</v>
      </c>
      <c r="N45" s="69">
        <v>804.5</v>
      </c>
      <c r="O45" s="15">
        <f t="shared" si="3"/>
        <v>1544183.6876000003</v>
      </c>
      <c r="Q45" s="15">
        <f t="shared" si="4"/>
        <v>1752551.0668000001</v>
      </c>
      <c r="R45" s="15">
        <f t="shared" si="5"/>
        <v>584183.68893333338</v>
      </c>
    </row>
    <row r="46" spans="1:18" x14ac:dyDescent="0.35">
      <c r="B46" s="24">
        <v>16010</v>
      </c>
      <c r="C46" s="25" t="s">
        <v>234</v>
      </c>
      <c r="D46" t="s">
        <v>204</v>
      </c>
      <c r="E46" s="26">
        <v>23</v>
      </c>
      <c r="F46" s="64">
        <v>31.393500000000003</v>
      </c>
      <c r="G46" s="64">
        <f>IFERROR(F46/E46,0)</f>
        <v>1.3649347826086957</v>
      </c>
      <c r="H46" s="16">
        <v>2624</v>
      </c>
      <c r="I46" s="28">
        <f>E46*G46*H46</f>
        <v>82376.544000000009</v>
      </c>
      <c r="J46" s="28"/>
      <c r="K46" s="26">
        <v>11943</v>
      </c>
      <c r="L46" s="64">
        <v>1423.5137</v>
      </c>
      <c r="M46" s="64">
        <f>IFERROR(L46/K46,0)</f>
        <v>0.11919230511596751</v>
      </c>
      <c r="N46" s="69">
        <v>804.5</v>
      </c>
      <c r="O46" s="15">
        <f>K46*M46*N46</f>
        <v>1145216.77165</v>
      </c>
      <c r="Q46" s="15">
        <f>O46+I46</f>
        <v>1227593.31565</v>
      </c>
      <c r="R46" s="15">
        <f>Q46/3</f>
        <v>409197.77188333333</v>
      </c>
    </row>
    <row r="47" spans="1:18" x14ac:dyDescent="0.35">
      <c r="A47">
        <v>140101</v>
      </c>
      <c r="B47" s="24">
        <v>16017</v>
      </c>
      <c r="C47" s="25" t="s">
        <v>235</v>
      </c>
      <c r="D47" t="s">
        <v>204</v>
      </c>
      <c r="E47" s="26">
        <v>1637</v>
      </c>
      <c r="F47" s="64">
        <v>2436.0672000000004</v>
      </c>
      <c r="G47" s="64">
        <f t="shared" si="6"/>
        <v>1.4881290164935861</v>
      </c>
      <c r="H47" s="16">
        <v>2624</v>
      </c>
      <c r="I47" s="28">
        <f t="shared" si="2"/>
        <v>6392240.3328000009</v>
      </c>
      <c r="J47" s="28"/>
      <c r="K47" s="26">
        <v>27113</v>
      </c>
      <c r="L47" s="64">
        <v>9735.5544999999984</v>
      </c>
      <c r="M47" s="64">
        <f t="shared" si="1"/>
        <v>0.35907330431896134</v>
      </c>
      <c r="N47" s="69">
        <v>804.5</v>
      </c>
      <c r="O47" s="15">
        <f t="shared" si="3"/>
        <v>7832253.5952499984</v>
      </c>
      <c r="Q47" s="15">
        <f t="shared" si="4"/>
        <v>14224493.92805</v>
      </c>
      <c r="R47" s="15">
        <f t="shared" si="5"/>
        <v>4741497.9760166667</v>
      </c>
    </row>
    <row r="48" spans="1:18" x14ac:dyDescent="0.35">
      <c r="A48">
        <v>140010</v>
      </c>
      <c r="B48" s="24">
        <v>16020</v>
      </c>
      <c r="C48" s="25" t="s">
        <v>236</v>
      </c>
      <c r="D48" t="s">
        <v>204</v>
      </c>
      <c r="E48" s="26">
        <v>519</v>
      </c>
      <c r="F48" s="64">
        <v>832.92399999999986</v>
      </c>
      <c r="G48" s="64">
        <f t="shared" si="6"/>
        <v>1.6048631984585739</v>
      </c>
      <c r="H48" s="16">
        <v>2624</v>
      </c>
      <c r="I48" s="28">
        <f t="shared" si="2"/>
        <v>2185592.5759999994</v>
      </c>
      <c r="J48" s="28"/>
      <c r="K48" s="26">
        <v>16366</v>
      </c>
      <c r="L48" s="64">
        <v>4906.1373000000012</v>
      </c>
      <c r="M48" s="64">
        <f t="shared" si="1"/>
        <v>0.29977620065990473</v>
      </c>
      <c r="N48" s="69">
        <v>804.5</v>
      </c>
      <c r="O48" s="15">
        <f t="shared" si="3"/>
        <v>3946987.4578500008</v>
      </c>
      <c r="Q48" s="15">
        <f t="shared" si="4"/>
        <v>6132580.0338500002</v>
      </c>
      <c r="R48" s="15">
        <f t="shared" si="5"/>
        <v>2044193.3446166667</v>
      </c>
    </row>
    <row r="49" spans="1:18" x14ac:dyDescent="0.35">
      <c r="A49">
        <v>140242</v>
      </c>
      <c r="B49" s="24">
        <v>17001</v>
      </c>
      <c r="C49" s="25" t="s">
        <v>237</v>
      </c>
      <c r="D49" t="s">
        <v>204</v>
      </c>
      <c r="E49" s="26">
        <v>611</v>
      </c>
      <c r="F49" s="64">
        <v>625.41030000000001</v>
      </c>
      <c r="G49" s="64">
        <f t="shared" si="6"/>
        <v>1.0235847790507364</v>
      </c>
      <c r="H49" s="16">
        <v>2624</v>
      </c>
      <c r="I49" s="28">
        <f t="shared" si="2"/>
        <v>1641076.6272</v>
      </c>
      <c r="J49" s="28"/>
      <c r="K49" s="26">
        <v>22088</v>
      </c>
      <c r="L49" s="64">
        <v>5345.1289000000006</v>
      </c>
      <c r="M49" s="64">
        <f t="shared" si="1"/>
        <v>0.24199243480622964</v>
      </c>
      <c r="N49" s="69">
        <v>804.5</v>
      </c>
      <c r="O49" s="15">
        <f t="shared" si="3"/>
        <v>4300156.2000500001</v>
      </c>
      <c r="Q49" s="15">
        <f t="shared" si="4"/>
        <v>5941232.8272500001</v>
      </c>
      <c r="R49" s="15">
        <f t="shared" si="5"/>
        <v>1980410.9424166668</v>
      </c>
    </row>
    <row r="50" spans="1:18" x14ac:dyDescent="0.35">
      <c r="A50">
        <v>140211</v>
      </c>
      <c r="B50" s="24">
        <v>18007</v>
      </c>
      <c r="C50" s="25" t="s">
        <v>238</v>
      </c>
      <c r="D50" t="s">
        <v>204</v>
      </c>
      <c r="E50" s="26">
        <v>622</v>
      </c>
      <c r="F50" s="64">
        <v>1249.1206999999999</v>
      </c>
      <c r="G50" s="64">
        <f t="shared" si="6"/>
        <v>2.0082326366559484</v>
      </c>
      <c r="H50" s="16">
        <v>2624</v>
      </c>
      <c r="I50" s="28">
        <f t="shared" si="2"/>
        <v>3277692.7168000001</v>
      </c>
      <c r="J50" s="28"/>
      <c r="K50" s="26">
        <v>37224</v>
      </c>
      <c r="L50" s="64">
        <v>8101.1455000000024</v>
      </c>
      <c r="M50" s="64">
        <f t="shared" si="1"/>
        <v>0.21763232054588444</v>
      </c>
      <c r="N50" s="69">
        <v>804.5</v>
      </c>
      <c r="O50" s="15">
        <f t="shared" si="3"/>
        <v>6517371.554750002</v>
      </c>
      <c r="Q50" s="15">
        <f t="shared" si="4"/>
        <v>9795064.2715500016</v>
      </c>
      <c r="R50" s="15">
        <f t="shared" si="5"/>
        <v>3265021.4238500004</v>
      </c>
    </row>
    <row r="51" spans="1:18" x14ac:dyDescent="0.35">
      <c r="A51">
        <v>140113</v>
      </c>
      <c r="B51" s="24">
        <v>19034</v>
      </c>
      <c r="C51" s="25" t="s">
        <v>239</v>
      </c>
      <c r="D51" t="s">
        <v>204</v>
      </c>
      <c r="E51" s="26">
        <v>127</v>
      </c>
      <c r="F51" s="64">
        <v>125.14339999999999</v>
      </c>
      <c r="G51" s="64">
        <f t="shared" si="6"/>
        <v>0.98538110236220466</v>
      </c>
      <c r="H51" s="16">
        <v>2624</v>
      </c>
      <c r="I51" s="28">
        <f t="shared" si="2"/>
        <v>328376.28159999999</v>
      </c>
      <c r="J51" s="28"/>
      <c r="K51" s="26">
        <v>11435</v>
      </c>
      <c r="L51" s="64">
        <v>2331.3226000000004</v>
      </c>
      <c r="M51" s="64">
        <f t="shared" si="1"/>
        <v>0.20387604722343686</v>
      </c>
      <c r="N51" s="69">
        <v>804.5</v>
      </c>
      <c r="O51" s="15">
        <f t="shared" si="3"/>
        <v>1875549.0317000004</v>
      </c>
      <c r="Q51" s="15">
        <f t="shared" si="4"/>
        <v>2203925.3133000005</v>
      </c>
      <c r="R51" s="15">
        <f t="shared" si="5"/>
        <v>734641.77110000013</v>
      </c>
    </row>
    <row r="52" spans="1:18" x14ac:dyDescent="0.35">
      <c r="A52">
        <v>140233</v>
      </c>
      <c r="B52" s="24">
        <v>21001</v>
      </c>
      <c r="C52" s="25" t="s">
        <v>240</v>
      </c>
      <c r="D52" t="s">
        <v>204</v>
      </c>
      <c r="E52" s="26">
        <v>185</v>
      </c>
      <c r="F52" s="64">
        <v>226.66250000000002</v>
      </c>
      <c r="G52" s="64">
        <f t="shared" si="6"/>
        <v>1.2252027027027028</v>
      </c>
      <c r="H52" s="16">
        <v>2624</v>
      </c>
      <c r="I52" s="28">
        <f t="shared" si="2"/>
        <v>594762.4</v>
      </c>
      <c r="J52" s="28"/>
      <c r="K52" s="26">
        <v>6351</v>
      </c>
      <c r="L52" s="64">
        <v>1484.8184999999999</v>
      </c>
      <c r="M52" s="64">
        <f t="shared" si="1"/>
        <v>0.23379286726499762</v>
      </c>
      <c r="N52" s="69">
        <v>804.5</v>
      </c>
      <c r="O52" s="15">
        <f t="shared" si="3"/>
        <v>1194536.4832499998</v>
      </c>
      <c r="Q52" s="15">
        <f>O52+I52</f>
        <v>1789298.88325</v>
      </c>
      <c r="R52" s="15">
        <f t="shared" si="5"/>
        <v>596432.96108333336</v>
      </c>
    </row>
    <row r="53" spans="1:18" x14ac:dyDescent="0.35">
      <c r="A53">
        <v>140062</v>
      </c>
      <c r="B53" s="24">
        <v>24001</v>
      </c>
      <c r="C53" s="25" t="s">
        <v>241</v>
      </c>
      <c r="D53" t="s">
        <v>204</v>
      </c>
      <c r="E53" s="26">
        <v>2</v>
      </c>
      <c r="F53" s="64">
        <v>2.6454</v>
      </c>
      <c r="G53" s="64">
        <f t="shared" si="6"/>
        <v>1.3227</v>
      </c>
      <c r="H53" s="16">
        <v>2624</v>
      </c>
      <c r="I53" s="28">
        <f t="shared" si="2"/>
        <v>6941.5295999999998</v>
      </c>
      <c r="J53" s="28"/>
      <c r="K53" s="26">
        <v>761</v>
      </c>
      <c r="L53" s="64">
        <v>420.14480000000003</v>
      </c>
      <c r="M53" s="64">
        <f t="shared" si="1"/>
        <v>0.55209566360052564</v>
      </c>
      <c r="N53" s="69">
        <v>804.5</v>
      </c>
      <c r="O53" s="15">
        <f t="shared" si="3"/>
        <v>338006.49160000001</v>
      </c>
      <c r="Q53" s="15">
        <f>O53+I53</f>
        <v>344948.02120000002</v>
      </c>
      <c r="R53" s="15">
        <f t="shared" si="5"/>
        <v>114982.67373333334</v>
      </c>
    </row>
  </sheetData>
  <mergeCells count="2">
    <mergeCell ref="E7:I7"/>
    <mergeCell ref="K7:O7"/>
  </mergeCells>
  <pageMargins left="0.7" right="0.7" top="0.75" bottom="0.75" header="0.3" footer="0.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Safety Net Pool</vt:lpstr>
      <vt:lpstr>Public Hospital Pool</vt:lpstr>
      <vt:lpstr>Critical Access Pool</vt:lpstr>
      <vt:lpstr>Fixed Rate - Volume</vt:lpstr>
      <vt:lpstr>Fixed Rate-Acuity High Medicaid</vt:lpstr>
      <vt:lpstr>Fixed Rate-Acuity Other Acute</vt:lpstr>
      <vt:lpstr>'Critical Access Pool'!Print_Titles</vt:lpstr>
      <vt:lpstr>'Fixed Rate-Acuity High Medicaid'!Print_Titles</vt:lpstr>
      <vt:lpstr>'Fixed Rate-Acuity Other Acute'!Print_Titles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2024-03-26T16:40:25Z</dcterms:created>
  <dcterms:modified xsi:type="dcterms:W3CDTF">2024-03-26T16:41:26Z</dcterms:modified>
</cp:coreProperties>
</file>